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G:\IS\HFAS\Projects\0123-00 District Reports\DistRep2018\Manchester\Report\Report Sections For Website\"/>
    </mc:Choice>
  </mc:AlternateContent>
  <xr:revisionPtr revIDLastSave="0" documentId="13_ncr:1_{5AB40445-79AE-4E61-BEB5-21D6F828C606}" xr6:coauthVersionLast="44" xr6:coauthVersionMax="44" xr10:uidLastSave="{00000000-0000-0000-0000-000000000000}"/>
  <bookViews>
    <workbookView xWindow="-120" yWindow="-120" windowWidth="19440" windowHeight="12840" tabRatio="869" xr2:uid="{00000000-000D-0000-FFFF-FFFF00000000}"/>
  </bookViews>
  <sheets>
    <sheet name="Introduction and Notes" sheetId="48" r:id="rId1"/>
    <sheet name="Index of Sheets" sheetId="2" r:id="rId2"/>
    <sheet name="Summary Key Facts Road Traffic" sheetId="49" r:id="rId3"/>
    <sheet name="Summary Growth Composition Cong" sheetId="55" r:id="rId4"/>
    <sheet name="Summary Rail &amp; Metro" sheetId="52" r:id="rId5"/>
    <sheet name="Summary Key Centre" sheetId="54" r:id="rId6"/>
    <sheet name="Summary Road Casualties" sheetId="77" r:id="rId7"/>
    <sheet name="Table 1 Motorway Growth" sheetId="56" r:id="rId8"/>
    <sheet name="Table 2 A&amp;B Road Growth" sheetId="57" r:id="rId9"/>
    <sheet name="Table 3  Growth from 1993 " sheetId="59" r:id="rId10"/>
    <sheet name="Table 4  Vehicle KM" sheetId="61" r:id="rId11"/>
    <sheet name="Table 5  Traffic Composition" sheetId="62" r:id="rId12"/>
    <sheet name="Tabs 6&amp; 7 Rail Corridor" sheetId="63" r:id="rId13"/>
    <sheet name="Tabs 8-10 Rail Stations" sheetId="80" r:id="rId14"/>
    <sheet name="Table 11 ML Patronage" sheetId="85" r:id="rId15"/>
    <sheet name="Table 12 CityZone Oct17" sheetId="113" r:id="rId16"/>
    <sheet name="Tab 13  ML Trends Pk" sheetId="86" r:id="rId17"/>
    <sheet name="Tabs 14 ML Trends Off-pk" sheetId="87" r:id="rId18"/>
    <sheet name="Key Centre Notes" sheetId="66" r:id="rId19"/>
    <sheet name="Cordon Map" sheetId="78" r:id="rId20"/>
    <sheet name="NOMA Cordon Map" sheetId="95" r:id="rId21"/>
    <sheet name="Tab 15 Key Centre Surveys AM" sheetId="114" r:id="rId22"/>
    <sheet name="Tab 16 Key Centre Surveys OP" sheetId="115" r:id="rId23"/>
    <sheet name="Tab 17  KC Traffic Trend" sheetId="1" r:id="rId24"/>
    <sheet name="Tabs 18 &amp; 19 KC Car Occupancy" sheetId="69" r:id="rId25"/>
    <sheet name="Table 20 Rail KC" sheetId="70" r:id="rId26"/>
    <sheet name="Table 21 Metro KC" sheetId="90" r:id="rId27"/>
    <sheet name="Tabs 22 Walk to KC" sheetId="71" r:id="rId28"/>
    <sheet name="Table 23 KC Car&amp;Non-carTrips " sheetId="4" r:id="rId29"/>
    <sheet name="Tabs 24-26 NOMA Traffic" sheetId="105" r:id="rId30"/>
    <sheet name="Tabs 27 &amp; 28 WalkCycle NOMA" sheetId="106" r:id="rId31"/>
    <sheet name="Table 29  LTP3 KSI Trend  " sheetId="73" r:id="rId32"/>
    <sheet name="Table 30 LTP3 KSI Rate Trend" sheetId="74" r:id="rId33"/>
    <sheet name="Tabs 31-34 Accidents" sheetId="89" r:id="rId34"/>
    <sheet name="Tabs 35 &amp; 36 Congestion" sheetId="103" r:id="rId35"/>
    <sheet name="Congestion Graphs" sheetId="104" r:id="rId36"/>
  </sheets>
  <externalReferences>
    <externalReference r:id="rId37"/>
    <externalReference r:id="rId38"/>
    <externalReference r:id="rId39"/>
    <externalReference r:id="rId40"/>
    <externalReference r:id="rId41"/>
  </externalReferences>
  <definedNames>
    <definedName name="_Toc139259883" localSheetId="0">'Introduction and Notes'!#REF!</definedName>
    <definedName name="_Toc139259886" localSheetId="0">'Introduction and Notes'!#REF!</definedName>
    <definedName name="_Toc174354940" localSheetId="18">'Key Centre Notes'!#REF!</definedName>
    <definedName name="_Toc220822182" localSheetId="15">'Table 12 CityZone Oct17'!#REF!</definedName>
    <definedName name="_Toc243370737" localSheetId="23">'Tab 17  KC Traffic Trend'!#REF!</definedName>
    <definedName name="_Toc243370739" localSheetId="28">'Table 23 KC Car&amp;Non-carTrips '!#REF!</definedName>
    <definedName name="_Toc243370748" localSheetId="1">'Index of Sheets'!$B$12</definedName>
    <definedName name="a">'[1]Lookup tables'!$A$3:$B$156</definedName>
    <definedName name="b">'[1]Lookup tables'!$C$3:$D$15</definedName>
    <definedName name="CORRIDOR_NAME">'[2]Lookup tables'!$C$3:$D$15</definedName>
    <definedName name="corridor_names" localSheetId="29">'[3]Lookup tables'!$C$3:$D$15</definedName>
    <definedName name="corridor_names" localSheetId="30">'[3]Lookup tables'!$C$3:$D$15</definedName>
    <definedName name="corridor_names">'[4]Lookup tables'!$C$3:$D$19</definedName>
    <definedName name="d">'[1]Lookup tables'!$P$3:$Q$8</definedName>
    <definedName name="day_names" localSheetId="29">'[3]Lookup tables'!$M$3:$N$9</definedName>
    <definedName name="day_names" localSheetId="30">'[3]Lookup tables'!$M$3:$N$9</definedName>
    <definedName name="day_names">'[4]Lookup tables'!$M$3:$N$9</definedName>
    <definedName name="direction_names" localSheetId="29">'[3]Lookup tables'!$P$3:$Q$8</definedName>
    <definedName name="direction_names" localSheetId="30">'[3]Lookup tables'!$P$3:$Q$8</definedName>
    <definedName name="direction_names">'[4]Lookup tables'!$P$3:$Q$8</definedName>
    <definedName name="e">'[1]Lookup tables'!$M$3:$N$9</definedName>
    <definedName name="f">'[1]Lookup tables'!$P$13:$Q$19</definedName>
    <definedName name="OLE_LINK1" localSheetId="16">'Tab 13  ML Trends Pk'!#REF!</definedName>
    <definedName name="OLE_LINK1" localSheetId="17">'Tabs 14 ML Trends Off-pk'!#REF!</definedName>
    <definedName name="OLE_LINK1" localSheetId="12">'Tabs 6&amp; 7 Rail Corridor'!#REF!</definedName>
    <definedName name="OLE_LINK15" localSheetId="18">'Key Centre Notes'!$A$2</definedName>
    <definedName name="Period" localSheetId="15">#REF!</definedName>
    <definedName name="Period" localSheetId="29">#REF!</definedName>
    <definedName name="Period" localSheetId="30">#REF!</definedName>
    <definedName name="Period">#REF!</definedName>
    <definedName name="_xlnm.Print_Area" localSheetId="35">'Congestion Graphs'!$A$1:$K$70</definedName>
    <definedName name="_xlnm.Print_Area" localSheetId="19">'Cordon Map'!$A$1:$Q$38</definedName>
    <definedName name="_xlnm.Print_Area" localSheetId="1">'Index of Sheets'!$A$1:$M$49</definedName>
    <definedName name="_xlnm.Print_Area" localSheetId="0">'Introduction and Notes'!$A$1:$B$33</definedName>
    <definedName name="_xlnm.Print_Area" localSheetId="18">'Key Centre Notes'!$A$1:$O$75</definedName>
    <definedName name="_xlnm.Print_Area" localSheetId="20">'NOMA Cordon Map'!$A$1:$R$43</definedName>
    <definedName name="_xlnm.Print_Area" localSheetId="3">'Summary Growth Composition Cong'!$A$1:$D$48</definedName>
    <definedName name="_xlnm.Print_Area" localSheetId="2">'Summary Key Facts Road Traffic'!$A$1:$C$85</definedName>
    <definedName name="_xlnm.Print_Area" localSheetId="4">'Summary Rail &amp; Metro'!$A$1:$K$43</definedName>
    <definedName name="_xlnm.Print_Area" localSheetId="6">'Summary Road Casualties'!$A$1:$E$56</definedName>
    <definedName name="_xlnm.Print_Area" localSheetId="16">'Tab 13  ML Trends Pk'!$A$1:$X$98</definedName>
    <definedName name="_xlnm.Print_Area" localSheetId="21">'Tab 15 Key Centre Surveys AM'!$A$1:$O$90</definedName>
    <definedName name="_xlnm.Print_Area" localSheetId="22">'Tab 16 Key Centre Surveys OP'!$A$1:$O$92</definedName>
    <definedName name="_xlnm.Print_Area" localSheetId="23">'Tab 17  KC Traffic Trend'!$A$1:$T$99</definedName>
    <definedName name="_xlnm.Print_Area" localSheetId="7">'Table 1 Motorway Growth'!$A$1:$J$46</definedName>
    <definedName name="_xlnm.Print_Area" localSheetId="14">'Table 11 ML Patronage'!$A$1:$AB$81</definedName>
    <definedName name="_xlnm.Print_Area" localSheetId="15">'Table 12 CityZone Oct17'!$A$1:$Q$43</definedName>
    <definedName name="_xlnm.Print_Area" localSheetId="8">'Table 2 A&amp;B Road Growth'!$A$1:$L$49</definedName>
    <definedName name="_xlnm.Print_Area" localSheetId="25">'Table 20 Rail KC'!$A$1:$G$49</definedName>
    <definedName name="_xlnm.Print_Area" localSheetId="26">'Table 21 Metro KC'!$A$1:$D$27</definedName>
    <definedName name="_xlnm.Print_Area" localSheetId="28">'Table 23 KC Car&amp;Non-carTrips '!$A$1:$U$50</definedName>
    <definedName name="_xlnm.Print_Area" localSheetId="31">'Table 29  LTP3 KSI Trend  '!$A$1:$H$57</definedName>
    <definedName name="_xlnm.Print_Area" localSheetId="9">'Table 3  Growth from 1993 '!$A$1:$H$58</definedName>
    <definedName name="_xlnm.Print_Area" localSheetId="10">'Table 4  Vehicle KM'!$A$1:$K$65</definedName>
    <definedName name="_xlnm.Print_Area" localSheetId="11">'Table 5  Traffic Composition'!$A$1:$L$47</definedName>
    <definedName name="_xlnm.Print_Area" localSheetId="17">'Tabs 14 ML Trends Off-pk'!$A$1:$Y$99</definedName>
    <definedName name="_xlnm.Print_Area" localSheetId="24">'Tabs 18 &amp; 19 KC Car Occupancy'!$A$1:$I$49</definedName>
    <definedName name="_xlnm.Print_Area" localSheetId="27">'Tabs 22 Walk to KC'!$A$1:$F$51</definedName>
    <definedName name="_xlnm.Print_Area" localSheetId="29">'Tabs 24-26 NOMA Traffic'!$A$1:$H$52</definedName>
    <definedName name="_xlnm.Print_Area" localSheetId="30">'Tabs 27 &amp; 28 WalkCycle NOMA'!$A$1:$H$65</definedName>
    <definedName name="_xlnm.Print_Area" localSheetId="34">'Tabs 35 &amp; 36 Congestion'!$A$1:$H$52</definedName>
    <definedName name="_xlnm.Print_Area" localSheetId="12">'Tabs 6&amp; 7 Rail Corridor'!$A$1:$K$55</definedName>
    <definedName name="_xlnm.Print_Area" localSheetId="13">'Tabs 8-10 Rail Stations'!$A$1:$AF$76</definedName>
    <definedName name="station_names" localSheetId="29">'[3]Lookup tables'!$A$3:$B$156</definedName>
    <definedName name="station_names" localSheetId="30">'[3]Lookup tables'!$A$3:$B$156</definedName>
    <definedName name="station_names">'[4]Lookup tables'!$A$3:$B$242</definedName>
    <definedName name="weather_names" localSheetId="29">'[3]Lookup tables'!$P$13:$Q$19</definedName>
    <definedName name="weather_names" localSheetId="30">'[3]Lookup tables'!$P$13:$Q$19</definedName>
    <definedName name="weather_names">'[4]Lookup tables'!$P$13:$Q$19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4" l="1"/>
  <c r="H21" i="4"/>
  <c r="T3" i="115" l="1"/>
  <c r="T4" i="115"/>
  <c r="U4" i="115"/>
  <c r="T5" i="115"/>
  <c r="U5" i="115"/>
  <c r="T6" i="115"/>
  <c r="U6" i="115"/>
  <c r="T7" i="115"/>
  <c r="U7" i="115"/>
  <c r="T8" i="115"/>
  <c r="U8" i="115"/>
  <c r="T9" i="115"/>
  <c r="U9" i="115"/>
  <c r="T10" i="115"/>
  <c r="U10" i="115"/>
  <c r="T11" i="115"/>
  <c r="U11" i="115"/>
  <c r="T12" i="115"/>
  <c r="U12" i="115"/>
  <c r="T13" i="115"/>
  <c r="U13" i="115"/>
  <c r="T14" i="115"/>
  <c r="U14" i="115"/>
  <c r="T15" i="115"/>
  <c r="U15" i="115"/>
  <c r="T16" i="115"/>
  <c r="U16" i="115"/>
  <c r="T17" i="115"/>
  <c r="U17" i="115"/>
  <c r="T18" i="115"/>
  <c r="U18" i="115"/>
  <c r="T19" i="115"/>
  <c r="U19" i="115"/>
  <c r="T20" i="115"/>
  <c r="U20" i="115"/>
  <c r="T21" i="115"/>
  <c r="U21" i="115"/>
  <c r="T22" i="115"/>
  <c r="U22" i="115"/>
  <c r="T23" i="115"/>
  <c r="U23" i="115"/>
  <c r="T24" i="115"/>
  <c r="U24" i="115"/>
  <c r="T25" i="115"/>
  <c r="U25" i="115"/>
  <c r="T26" i="115"/>
  <c r="U26" i="115"/>
  <c r="T27" i="115"/>
  <c r="U27" i="115"/>
  <c r="T28" i="115"/>
  <c r="U28" i="115"/>
  <c r="T29" i="115"/>
  <c r="U29" i="115"/>
  <c r="T30" i="115"/>
  <c r="U30" i="115"/>
  <c r="T31" i="115"/>
  <c r="U31" i="115"/>
  <c r="T32" i="115"/>
  <c r="U32" i="115"/>
  <c r="T33" i="115"/>
  <c r="U33" i="115"/>
  <c r="T34" i="115"/>
  <c r="U34" i="115"/>
  <c r="T35" i="115"/>
  <c r="U35" i="115"/>
  <c r="T36" i="115"/>
  <c r="U36" i="115"/>
  <c r="T37" i="115"/>
  <c r="U37" i="115"/>
  <c r="T38" i="115"/>
  <c r="U38" i="115"/>
  <c r="T39" i="115"/>
  <c r="U39" i="115"/>
  <c r="T40" i="115"/>
  <c r="U40" i="115"/>
  <c r="T41" i="115"/>
  <c r="U41" i="115"/>
  <c r="T42" i="115"/>
  <c r="U42" i="115"/>
  <c r="T43" i="115"/>
  <c r="U43" i="115"/>
  <c r="T44" i="115"/>
  <c r="U44" i="115"/>
  <c r="T45" i="115"/>
  <c r="U45" i="115"/>
  <c r="T46" i="115"/>
  <c r="U46" i="115"/>
  <c r="T47" i="115"/>
  <c r="U47" i="115"/>
  <c r="T48" i="115"/>
  <c r="U48" i="115"/>
  <c r="T49" i="115"/>
  <c r="U49" i="115"/>
  <c r="T50" i="115"/>
  <c r="U50" i="115"/>
  <c r="T51" i="115"/>
  <c r="U51" i="115"/>
  <c r="T52" i="115"/>
  <c r="U52" i="115"/>
  <c r="T53" i="115"/>
  <c r="U53" i="115"/>
  <c r="T54" i="115"/>
  <c r="U54" i="115"/>
  <c r="T55" i="115"/>
  <c r="U55" i="115"/>
  <c r="T56" i="115"/>
  <c r="U56" i="115"/>
  <c r="T57" i="115"/>
  <c r="U57" i="115"/>
  <c r="T58" i="115"/>
  <c r="U58" i="115"/>
  <c r="T59" i="115"/>
  <c r="U59" i="115"/>
  <c r="T60" i="115"/>
  <c r="U60" i="115"/>
  <c r="T61" i="115"/>
  <c r="U61" i="115"/>
  <c r="T62" i="115"/>
  <c r="U62" i="115"/>
  <c r="T63" i="115"/>
  <c r="U63" i="115"/>
  <c r="T64" i="115"/>
  <c r="U64" i="115"/>
  <c r="T65" i="115"/>
  <c r="U65" i="115"/>
  <c r="T66" i="115"/>
  <c r="U66" i="115"/>
  <c r="T67" i="115"/>
  <c r="U67" i="115"/>
  <c r="T68" i="115"/>
  <c r="U68" i="115"/>
  <c r="T69" i="115"/>
  <c r="U69" i="115"/>
  <c r="U3" i="115"/>
  <c r="S70" i="114"/>
  <c r="T4" i="114"/>
  <c r="U4" i="114"/>
  <c r="T5" i="114"/>
  <c r="U5" i="114"/>
  <c r="T6" i="114"/>
  <c r="U6" i="114"/>
  <c r="T7" i="114"/>
  <c r="U7" i="114"/>
  <c r="T8" i="114"/>
  <c r="U8" i="114"/>
  <c r="T9" i="114"/>
  <c r="U9" i="114"/>
  <c r="T10" i="114"/>
  <c r="U10" i="114"/>
  <c r="T11" i="114"/>
  <c r="U11" i="114"/>
  <c r="T12" i="114"/>
  <c r="U12" i="114"/>
  <c r="T13" i="114"/>
  <c r="U13" i="114"/>
  <c r="T14" i="114"/>
  <c r="U14" i="114"/>
  <c r="T15" i="114"/>
  <c r="U15" i="114"/>
  <c r="T16" i="114"/>
  <c r="U16" i="114"/>
  <c r="T17" i="114"/>
  <c r="U17" i="114"/>
  <c r="T18" i="114"/>
  <c r="U18" i="114"/>
  <c r="T19" i="114"/>
  <c r="U19" i="114"/>
  <c r="T20" i="114"/>
  <c r="U20" i="114"/>
  <c r="T21" i="114"/>
  <c r="U21" i="114"/>
  <c r="T22" i="114"/>
  <c r="U22" i="114"/>
  <c r="T23" i="114"/>
  <c r="U23" i="114"/>
  <c r="T24" i="114"/>
  <c r="U24" i="114"/>
  <c r="T25" i="114"/>
  <c r="U25" i="114"/>
  <c r="T26" i="114"/>
  <c r="U26" i="114"/>
  <c r="T27" i="114"/>
  <c r="U27" i="114"/>
  <c r="T28" i="114"/>
  <c r="U28" i="114"/>
  <c r="T29" i="114"/>
  <c r="U29" i="114"/>
  <c r="T30" i="114"/>
  <c r="U30" i="114"/>
  <c r="T31" i="114"/>
  <c r="U31" i="114"/>
  <c r="T32" i="114"/>
  <c r="U32" i="114"/>
  <c r="T33" i="114"/>
  <c r="U33" i="114"/>
  <c r="T34" i="114"/>
  <c r="U34" i="114"/>
  <c r="T35" i="114"/>
  <c r="U35" i="114"/>
  <c r="T36" i="114"/>
  <c r="U36" i="114"/>
  <c r="T37" i="114"/>
  <c r="U37" i="114"/>
  <c r="T38" i="114"/>
  <c r="U38" i="114"/>
  <c r="T39" i="114"/>
  <c r="U39" i="114"/>
  <c r="T40" i="114"/>
  <c r="U40" i="114"/>
  <c r="T41" i="114"/>
  <c r="U41" i="114"/>
  <c r="T42" i="114"/>
  <c r="U42" i="114"/>
  <c r="T43" i="114"/>
  <c r="U43" i="114"/>
  <c r="T44" i="114"/>
  <c r="U44" i="114"/>
  <c r="T45" i="114"/>
  <c r="U45" i="114"/>
  <c r="T46" i="114"/>
  <c r="U46" i="114"/>
  <c r="T47" i="114"/>
  <c r="U47" i="114"/>
  <c r="T48" i="114"/>
  <c r="U48" i="114"/>
  <c r="T49" i="114"/>
  <c r="U49" i="114"/>
  <c r="T50" i="114"/>
  <c r="U50" i="114"/>
  <c r="T51" i="114"/>
  <c r="T52" i="114"/>
  <c r="T58" i="114"/>
  <c r="T59" i="114"/>
  <c r="T60" i="114"/>
  <c r="U60" i="114"/>
  <c r="T61" i="114"/>
  <c r="U61" i="114"/>
  <c r="T62" i="114"/>
  <c r="U62" i="114"/>
  <c r="T63" i="114"/>
  <c r="U63" i="114"/>
  <c r="T64" i="114"/>
  <c r="U64" i="114"/>
  <c r="T65" i="114"/>
  <c r="U65" i="114"/>
  <c r="T66" i="114"/>
  <c r="U66" i="114"/>
  <c r="T67" i="114"/>
  <c r="U67" i="114"/>
  <c r="T68" i="114"/>
  <c r="U68" i="114"/>
  <c r="T69" i="114"/>
  <c r="U69" i="114"/>
  <c r="U3" i="114"/>
  <c r="T3" i="114"/>
  <c r="N70" i="115" l="1"/>
  <c r="I70" i="115"/>
  <c r="U70" i="115" s="1"/>
  <c r="M70" i="115" l="1"/>
  <c r="L70" i="115"/>
  <c r="K70" i="115"/>
  <c r="J70" i="115"/>
  <c r="G70" i="115"/>
  <c r="F70" i="115"/>
  <c r="E70" i="115"/>
  <c r="D70" i="115"/>
  <c r="C70" i="115"/>
  <c r="O70" i="115" l="1"/>
  <c r="N71" i="115" s="1"/>
  <c r="O60" i="115"/>
  <c r="O12" i="115"/>
  <c r="O13" i="115"/>
  <c r="O14" i="115"/>
  <c r="O15" i="115"/>
  <c r="O60" i="114"/>
  <c r="O50" i="114"/>
  <c r="J71" i="115" l="1"/>
  <c r="M71" i="115"/>
  <c r="L71" i="115"/>
  <c r="K71" i="115"/>
  <c r="I71" i="115"/>
  <c r="H40" i="4"/>
  <c r="J37" i="1" l="1"/>
  <c r="J20" i="1"/>
  <c r="B4" i="54"/>
  <c r="O66" i="115" l="1"/>
  <c r="O69" i="115" l="1"/>
  <c r="O65" i="115"/>
  <c r="O64" i="115"/>
  <c r="O44" i="115"/>
  <c r="O42" i="115"/>
  <c r="O19" i="115"/>
  <c r="O21" i="115"/>
  <c r="O23" i="115"/>
  <c r="O27" i="115"/>
  <c r="O41" i="115"/>
  <c r="O58" i="115"/>
  <c r="O63" i="115"/>
  <c r="O11" i="115"/>
  <c r="O6" i="115"/>
  <c r="O9" i="115"/>
  <c r="O10" i="115"/>
  <c r="O4" i="115"/>
  <c r="O8" i="115"/>
  <c r="O17" i="115"/>
  <c r="O25" i="115"/>
  <c r="O39" i="115"/>
  <c r="O43" i="115"/>
  <c r="O7" i="115"/>
  <c r="O18" i="115"/>
  <c r="O20" i="115"/>
  <c r="O22" i="115"/>
  <c r="O24" i="115"/>
  <c r="O26" i="115"/>
  <c r="O28" i="115"/>
  <c r="O59" i="115"/>
  <c r="O68" i="115"/>
  <c r="O67" i="115"/>
  <c r="O3" i="115" l="1"/>
  <c r="C10" i="63" l="1"/>
  <c r="O62" i="114" l="1"/>
  <c r="O47" i="114"/>
  <c r="O49" i="114"/>
  <c r="O48" i="114" l="1"/>
  <c r="O61" i="115" l="1"/>
  <c r="O62" i="115" l="1"/>
  <c r="O47" i="115"/>
  <c r="O40" i="115"/>
  <c r="O16" i="115" l="1"/>
  <c r="O33" i="115"/>
  <c r="O32" i="115"/>
  <c r="O31" i="115"/>
  <c r="O30" i="115"/>
  <c r="O34" i="115"/>
  <c r="O48" i="115"/>
  <c r="O5" i="115"/>
  <c r="O29" i="115"/>
  <c r="O35" i="115"/>
  <c r="O45" i="115"/>
  <c r="O36" i="115"/>
  <c r="O37" i="115"/>
  <c r="O46" i="115"/>
  <c r="O49" i="115"/>
  <c r="D40" i="4"/>
  <c r="E40" i="4"/>
  <c r="F40" i="4"/>
  <c r="G40" i="4"/>
  <c r="I40" i="4"/>
  <c r="C40" i="4"/>
  <c r="K6" i="56" l="1"/>
  <c r="C3" i="55" l="1"/>
  <c r="B3" i="55"/>
  <c r="C29" i="55" l="1"/>
  <c r="C28" i="55"/>
  <c r="C27" i="55"/>
  <c r="C25" i="55"/>
  <c r="C24" i="55"/>
  <c r="C23" i="55"/>
  <c r="C21" i="55"/>
  <c r="C20" i="55"/>
  <c r="C19" i="55"/>
  <c r="C17" i="55"/>
  <c r="C16" i="55"/>
  <c r="C15" i="55"/>
  <c r="B15" i="55"/>
  <c r="C5" i="55"/>
  <c r="B5" i="55"/>
  <c r="B19" i="49" l="1"/>
  <c r="B18" i="49"/>
  <c r="C16" i="49"/>
  <c r="C17" i="49"/>
  <c r="C15" i="49"/>
  <c r="C13" i="49"/>
  <c r="C14" i="49"/>
  <c r="C12" i="49"/>
  <c r="B16" i="49"/>
  <c r="B17" i="49"/>
  <c r="B15" i="49"/>
  <c r="B13" i="49"/>
  <c r="B14" i="49"/>
  <c r="B12" i="49"/>
  <c r="I21" i="4" l="1"/>
  <c r="F21" i="4"/>
  <c r="D21" i="4"/>
  <c r="E21" i="4"/>
  <c r="C21" i="4"/>
  <c r="G26" i="103" l="1"/>
  <c r="F26" i="103"/>
  <c r="E26" i="103"/>
  <c r="D26" i="103"/>
  <c r="C26" i="103"/>
  <c r="B26" i="103"/>
  <c r="E45" i="52" l="1"/>
  <c r="E46" i="52"/>
  <c r="E44" i="52"/>
  <c r="C45" i="52"/>
  <c r="C46" i="52"/>
  <c r="C44" i="52"/>
  <c r="V18" i="85" l="1"/>
  <c r="B20" i="52" s="1"/>
  <c r="U18" i="85"/>
  <c r="B19" i="52" s="1"/>
  <c r="T98" i="87" l="1"/>
  <c r="S98" i="87"/>
  <c r="P98" i="87"/>
  <c r="E37" i="113"/>
  <c r="D37" i="113"/>
  <c r="C37" i="113"/>
  <c r="B37" i="113"/>
  <c r="G36" i="113"/>
  <c r="F36" i="113"/>
  <c r="H36" i="113" s="1"/>
  <c r="G35" i="113"/>
  <c r="F35" i="113"/>
  <c r="G34" i="113"/>
  <c r="F34" i="113"/>
  <c r="H34" i="113" s="1"/>
  <c r="G33" i="113"/>
  <c r="F33" i="113"/>
  <c r="G32" i="113"/>
  <c r="F32" i="113"/>
  <c r="H32" i="113" s="1"/>
  <c r="G31" i="113"/>
  <c r="H31" i="113" s="1"/>
  <c r="F31" i="113"/>
  <c r="G30" i="113"/>
  <c r="F30" i="113"/>
  <c r="H30" i="113" s="1"/>
  <c r="G29" i="113"/>
  <c r="G37" i="113" s="1"/>
  <c r="F29" i="113"/>
  <c r="M25" i="113"/>
  <c r="L25" i="113"/>
  <c r="K25" i="113"/>
  <c r="J25" i="113"/>
  <c r="E25" i="113"/>
  <c r="D25" i="113"/>
  <c r="C25" i="113"/>
  <c r="B25" i="113"/>
  <c r="O24" i="113"/>
  <c r="N24" i="113"/>
  <c r="P24" i="113" s="1"/>
  <c r="G24" i="113"/>
  <c r="F24" i="113"/>
  <c r="O23" i="113"/>
  <c r="N23" i="113"/>
  <c r="P23" i="113" s="1"/>
  <c r="G23" i="113"/>
  <c r="F23" i="113"/>
  <c r="O22" i="113"/>
  <c r="N22" i="113"/>
  <c r="P22" i="113" s="1"/>
  <c r="G22" i="113"/>
  <c r="F22" i="113"/>
  <c r="O21" i="113"/>
  <c r="N21" i="113"/>
  <c r="G21" i="113"/>
  <c r="F21" i="113"/>
  <c r="O20" i="113"/>
  <c r="N20" i="113"/>
  <c r="G20" i="113"/>
  <c r="F20" i="113"/>
  <c r="O19" i="113"/>
  <c r="N19" i="113"/>
  <c r="P19" i="113" s="1"/>
  <c r="G19" i="113"/>
  <c r="F19" i="113"/>
  <c r="O18" i="113"/>
  <c r="N18" i="113"/>
  <c r="P18" i="113" s="1"/>
  <c r="G18" i="113"/>
  <c r="F18" i="113"/>
  <c r="H18" i="113" s="1"/>
  <c r="O17" i="113"/>
  <c r="N17" i="113"/>
  <c r="G17" i="113"/>
  <c r="F17" i="113"/>
  <c r="M13" i="113"/>
  <c r="L13" i="113"/>
  <c r="K13" i="113"/>
  <c r="J13" i="113"/>
  <c r="E13" i="113"/>
  <c r="D13" i="113"/>
  <c r="C13" i="113"/>
  <c r="B13" i="113"/>
  <c r="O12" i="113"/>
  <c r="N12" i="113"/>
  <c r="P12" i="113" s="1"/>
  <c r="G12" i="113"/>
  <c r="F12" i="113"/>
  <c r="O11" i="113"/>
  <c r="N11" i="113"/>
  <c r="P11" i="113" s="1"/>
  <c r="G11" i="113"/>
  <c r="F11" i="113"/>
  <c r="H11" i="113" s="1"/>
  <c r="O10" i="113"/>
  <c r="N10" i="113"/>
  <c r="P10" i="113" s="1"/>
  <c r="G10" i="113"/>
  <c r="F10" i="113"/>
  <c r="O9" i="113"/>
  <c r="N9" i="113"/>
  <c r="G9" i="113"/>
  <c r="F9" i="113"/>
  <c r="O8" i="113"/>
  <c r="P8" i="113" s="1"/>
  <c r="N8" i="113"/>
  <c r="G8" i="113"/>
  <c r="F8" i="113"/>
  <c r="H8" i="113" s="1"/>
  <c r="O7" i="113"/>
  <c r="N7" i="113"/>
  <c r="G7" i="113"/>
  <c r="F7" i="113"/>
  <c r="H7" i="113" s="1"/>
  <c r="O6" i="113"/>
  <c r="N6" i="113"/>
  <c r="G6" i="113"/>
  <c r="F6" i="113"/>
  <c r="O5" i="113"/>
  <c r="N5" i="113"/>
  <c r="G5" i="113"/>
  <c r="G13" i="113" s="1"/>
  <c r="F5" i="113"/>
  <c r="P6" i="113" l="1"/>
  <c r="P7" i="113"/>
  <c r="H17" i="113"/>
  <c r="H25" i="113" s="1"/>
  <c r="B47" i="52" s="1"/>
  <c r="C47" i="52" s="1"/>
  <c r="H20" i="113"/>
  <c r="H22" i="113"/>
  <c r="H33" i="113"/>
  <c r="P21" i="113"/>
  <c r="N13" i="113"/>
  <c r="H9" i="113"/>
  <c r="H10" i="113"/>
  <c r="N25" i="113"/>
  <c r="H19" i="113"/>
  <c r="H35" i="113"/>
  <c r="O25" i="113"/>
  <c r="H21" i="113"/>
  <c r="O13" i="113"/>
  <c r="H5" i="113"/>
  <c r="H6" i="113"/>
  <c r="H13" i="113" s="1"/>
  <c r="P9" i="113"/>
  <c r="H12" i="113"/>
  <c r="F25" i="113"/>
  <c r="P17" i="113"/>
  <c r="P20" i="113"/>
  <c r="H23" i="113"/>
  <c r="H24" i="113"/>
  <c r="H29" i="113"/>
  <c r="H37" i="113" s="1"/>
  <c r="D47" i="52" s="1"/>
  <c r="E47" i="52" s="1"/>
  <c r="P25" i="113"/>
  <c r="G25" i="113"/>
  <c r="F13" i="113"/>
  <c r="F37" i="113"/>
  <c r="P5" i="113"/>
  <c r="P13" i="113" l="1"/>
  <c r="D14" i="52"/>
  <c r="D13" i="52"/>
  <c r="D10" i="52"/>
  <c r="D9" i="52"/>
  <c r="K47" i="63" l="1"/>
  <c r="J47" i="63"/>
  <c r="I47" i="63"/>
  <c r="K24" i="63"/>
  <c r="J24" i="63"/>
  <c r="D6" i="52"/>
  <c r="D5" i="52"/>
  <c r="I24" i="63"/>
  <c r="B10" i="52"/>
  <c r="B9" i="52"/>
  <c r="B6" i="52"/>
  <c r="B5" i="52"/>
  <c r="E47" i="63" l="1"/>
  <c r="C10" i="52" s="1"/>
  <c r="C47" i="63"/>
  <c r="C6" i="52" s="1"/>
  <c r="E24" i="63" l="1"/>
  <c r="C9" i="52" s="1"/>
  <c r="C24" i="63"/>
  <c r="C5" i="52" s="1"/>
  <c r="G47" i="63" l="1"/>
  <c r="G24" i="63"/>
  <c r="W19" i="85" l="1"/>
  <c r="V19" i="85"/>
  <c r="B40" i="52" s="1"/>
  <c r="D40" i="52" s="1"/>
  <c r="U19" i="85"/>
  <c r="T19" i="85"/>
  <c r="B39" i="52" s="1"/>
  <c r="D39" i="52" s="1"/>
  <c r="H76" i="85" l="1"/>
  <c r="M75" i="85"/>
  <c r="M74" i="85"/>
  <c r="H74" i="85"/>
  <c r="M73" i="85"/>
  <c r="M72" i="85"/>
  <c r="H72" i="85"/>
  <c r="M71" i="85"/>
  <c r="H71" i="85"/>
  <c r="M69" i="85"/>
  <c r="H69" i="85"/>
  <c r="M68" i="85"/>
  <c r="H68" i="85"/>
  <c r="H67" i="85"/>
  <c r="M65" i="85"/>
  <c r="H65" i="85"/>
  <c r="H64" i="85"/>
  <c r="M63" i="85"/>
  <c r="H63" i="85"/>
  <c r="M61" i="85"/>
  <c r="H60" i="85"/>
  <c r="M59" i="85"/>
  <c r="M58" i="85"/>
  <c r="H58" i="85"/>
  <c r="M56" i="85"/>
  <c r="H56" i="85"/>
  <c r="M54" i="85"/>
  <c r="H54" i="85"/>
  <c r="M53" i="85"/>
  <c r="H53" i="85"/>
  <c r="M52" i="85"/>
  <c r="H52" i="85"/>
  <c r="H51" i="85"/>
  <c r="M49" i="85"/>
  <c r="H49" i="85"/>
  <c r="H48" i="85"/>
  <c r="M47" i="85"/>
  <c r="H47" i="85"/>
  <c r="M45" i="85"/>
  <c r="H45" i="85"/>
  <c r="I77" i="85"/>
  <c r="E77" i="85"/>
  <c r="H44" i="85"/>
  <c r="G77" i="85"/>
  <c r="R38" i="85"/>
  <c r="M38" i="85"/>
  <c r="H38" i="85"/>
  <c r="M37" i="85"/>
  <c r="H37" i="85"/>
  <c r="H36" i="85"/>
  <c r="R35" i="85"/>
  <c r="M35" i="85"/>
  <c r="R34" i="85"/>
  <c r="M34" i="85"/>
  <c r="R33" i="85"/>
  <c r="M33" i="85"/>
  <c r="H33" i="85"/>
  <c r="R32" i="85"/>
  <c r="R31" i="85"/>
  <c r="R30" i="85"/>
  <c r="M30" i="85"/>
  <c r="H30" i="85"/>
  <c r="M29" i="85"/>
  <c r="H29" i="85"/>
  <c r="H28" i="85"/>
  <c r="R27" i="85"/>
  <c r="M27" i="85"/>
  <c r="R26" i="85"/>
  <c r="M26" i="85"/>
  <c r="H25" i="85"/>
  <c r="R24" i="85"/>
  <c r="M24" i="85"/>
  <c r="R23" i="85"/>
  <c r="M23" i="85"/>
  <c r="M22" i="85"/>
  <c r="H22" i="85"/>
  <c r="R21" i="85"/>
  <c r="H21" i="85"/>
  <c r="R20" i="85"/>
  <c r="M18" i="85"/>
  <c r="H18" i="85"/>
  <c r="H17" i="85"/>
  <c r="R16" i="85"/>
  <c r="M16" i="85"/>
  <c r="R15" i="85"/>
  <c r="M15" i="85"/>
  <c r="M14" i="85"/>
  <c r="H14" i="85"/>
  <c r="R13" i="85"/>
  <c r="H13" i="85"/>
  <c r="R12" i="85"/>
  <c r="R11" i="85"/>
  <c r="M11" i="85"/>
  <c r="H11" i="85"/>
  <c r="R10" i="85"/>
  <c r="M10" i="85"/>
  <c r="H10" i="85"/>
  <c r="R9" i="85"/>
  <c r="H9" i="85"/>
  <c r="R8" i="85"/>
  <c r="M8" i="85"/>
  <c r="R7" i="85"/>
  <c r="M7" i="85"/>
  <c r="H7" i="85"/>
  <c r="O39" i="85"/>
  <c r="M6" i="85"/>
  <c r="G39" i="85"/>
  <c r="H6" i="85"/>
  <c r="K39" i="85"/>
  <c r="J39" i="85"/>
  <c r="I39" i="85"/>
  <c r="F39" i="85"/>
  <c r="E39" i="85"/>
  <c r="H70" i="85" l="1"/>
  <c r="M70" i="85"/>
  <c r="H57" i="85"/>
  <c r="M57" i="85"/>
  <c r="N39" i="85"/>
  <c r="H32" i="85"/>
  <c r="M32" i="85"/>
  <c r="H19" i="85"/>
  <c r="M19" i="85"/>
  <c r="R19" i="85"/>
  <c r="M9" i="85"/>
  <c r="M13" i="85"/>
  <c r="H16" i="85"/>
  <c r="R18" i="85"/>
  <c r="M21" i="85"/>
  <c r="H24" i="85"/>
  <c r="H27" i="85"/>
  <c r="R29" i="85"/>
  <c r="H35" i="85"/>
  <c r="R37" i="85"/>
  <c r="K77" i="85"/>
  <c r="M48" i="85"/>
  <c r="H59" i="85"/>
  <c r="M64" i="85"/>
  <c r="H75" i="85"/>
  <c r="P39" i="85"/>
  <c r="H8" i="85"/>
  <c r="D77" i="85"/>
  <c r="H43" i="85"/>
  <c r="L77" i="85"/>
  <c r="J77" i="85"/>
  <c r="H50" i="85"/>
  <c r="M50" i="85"/>
  <c r="H55" i="85"/>
  <c r="M55" i="85"/>
  <c r="M60" i="85"/>
  <c r="H61" i="85"/>
  <c r="H66" i="85"/>
  <c r="M66" i="85"/>
  <c r="M76" i="85"/>
  <c r="R5" i="85"/>
  <c r="M44" i="85"/>
  <c r="D39" i="85"/>
  <c r="H5" i="85"/>
  <c r="L39" i="85"/>
  <c r="Q39" i="85"/>
  <c r="R6" i="85"/>
  <c r="H12" i="85"/>
  <c r="M12" i="85"/>
  <c r="R14" i="85"/>
  <c r="H15" i="85"/>
  <c r="M17" i="85"/>
  <c r="R17" i="85"/>
  <c r="H20" i="85"/>
  <c r="M20" i="85"/>
  <c r="R22" i="85"/>
  <c r="H23" i="85"/>
  <c r="M25" i="85"/>
  <c r="R25" i="85"/>
  <c r="M28" i="85"/>
  <c r="R28" i="85"/>
  <c r="H31" i="85"/>
  <c r="M31" i="85"/>
  <c r="H34" i="85"/>
  <c r="M36" i="85"/>
  <c r="R36" i="85"/>
  <c r="M43" i="85"/>
  <c r="F77" i="85"/>
  <c r="H46" i="85"/>
  <c r="M46" i="85"/>
  <c r="M51" i="85"/>
  <c r="H62" i="85"/>
  <c r="M62" i="85"/>
  <c r="M67" i="85"/>
  <c r="H73" i="85"/>
  <c r="M5" i="85"/>
  <c r="H77" i="85" l="1"/>
  <c r="M39" i="85"/>
  <c r="R39" i="85"/>
  <c r="H39" i="85"/>
  <c r="M77" i="85"/>
  <c r="L12" i="62" l="1"/>
  <c r="L11" i="62"/>
  <c r="L10" i="62"/>
  <c r="L9" i="62"/>
  <c r="L8" i="62"/>
  <c r="L7" i="62"/>
  <c r="L6" i="62"/>
  <c r="L5" i="62"/>
  <c r="L11" i="61" l="1"/>
  <c r="K11" i="61"/>
  <c r="V38" i="85" l="1"/>
  <c r="B36" i="52" s="1"/>
  <c r="D36" i="52" s="1"/>
  <c r="U38" i="85"/>
  <c r="B35" i="52" s="1"/>
  <c r="D35" i="52" s="1"/>
  <c r="V35" i="85"/>
  <c r="B32" i="52" s="1"/>
  <c r="D32" i="52" s="1"/>
  <c r="U35" i="85"/>
  <c r="B31" i="52" s="1"/>
  <c r="D31" i="52" s="1"/>
  <c r="D27" i="52"/>
  <c r="V28" i="85"/>
  <c r="B28" i="52" s="1"/>
  <c r="E28" i="52" s="1"/>
  <c r="U28" i="85"/>
  <c r="B27" i="52" s="1"/>
  <c r="E27" i="52" s="1"/>
  <c r="V24" i="85"/>
  <c r="B24" i="52" s="1"/>
  <c r="D24" i="52" s="1"/>
  <c r="U24" i="85"/>
  <c r="B23" i="52" s="1"/>
  <c r="D23" i="52"/>
  <c r="D28" i="52" l="1"/>
  <c r="E6" i="89"/>
  <c r="E7" i="89"/>
  <c r="E8" i="89"/>
  <c r="E5" i="89"/>
  <c r="T98" i="86" l="1"/>
  <c r="S98" i="86"/>
  <c r="P98" i="86"/>
  <c r="B29" i="55" l="1"/>
  <c r="B28" i="55"/>
  <c r="B27" i="55"/>
  <c r="B25" i="55"/>
  <c r="B24" i="55"/>
  <c r="B23" i="55"/>
  <c r="B21" i="55"/>
  <c r="B20" i="55"/>
  <c r="B19" i="55"/>
  <c r="B17" i="55"/>
  <c r="B16" i="55"/>
  <c r="Z52" i="87" l="1"/>
  <c r="K7" i="61" l="1"/>
  <c r="D20" i="52" l="1"/>
  <c r="D19" i="52"/>
  <c r="E42" i="63" l="1"/>
  <c r="E41" i="63"/>
  <c r="E40" i="63"/>
  <c r="E39" i="63"/>
  <c r="E38" i="63"/>
  <c r="E37" i="63"/>
  <c r="E36" i="63"/>
  <c r="E35" i="63"/>
  <c r="E34" i="63"/>
  <c r="E33" i="63"/>
  <c r="E32" i="63"/>
  <c r="E31" i="63"/>
  <c r="C42" i="63"/>
  <c r="C41" i="63"/>
  <c r="C40" i="63"/>
  <c r="C39" i="63"/>
  <c r="C38" i="63"/>
  <c r="C37" i="63"/>
  <c r="C36" i="63"/>
  <c r="C35" i="63"/>
  <c r="C34" i="63"/>
  <c r="C33" i="63"/>
  <c r="C32" i="63"/>
  <c r="C31" i="63"/>
  <c r="E19" i="63"/>
  <c r="E18" i="63"/>
  <c r="E17" i="63"/>
  <c r="E16" i="63"/>
  <c r="E15" i="63"/>
  <c r="E14" i="63"/>
  <c r="E13" i="63"/>
  <c r="E12" i="63"/>
  <c r="E11" i="63"/>
  <c r="E10" i="63"/>
  <c r="E9" i="63"/>
  <c r="E8" i="63"/>
  <c r="C19" i="63"/>
  <c r="C18" i="63"/>
  <c r="C17" i="63"/>
  <c r="C16" i="63"/>
  <c r="C15" i="63"/>
  <c r="C14" i="63"/>
  <c r="C13" i="63"/>
  <c r="C12" i="63"/>
  <c r="C11" i="63"/>
  <c r="C9" i="63"/>
  <c r="C8" i="63"/>
  <c r="G6" i="63"/>
  <c r="G8" i="63"/>
  <c r="G9" i="63"/>
  <c r="G10" i="63"/>
  <c r="G11" i="63"/>
  <c r="G12" i="63"/>
  <c r="G13" i="63"/>
  <c r="G14" i="63"/>
  <c r="G15" i="63"/>
  <c r="G16" i="63"/>
  <c r="G17" i="63"/>
  <c r="G18" i="63"/>
  <c r="G42" i="63"/>
  <c r="G41" i="63"/>
  <c r="G40" i="63"/>
  <c r="G39" i="63"/>
  <c r="G38" i="63"/>
  <c r="G37" i="63"/>
  <c r="G36" i="63"/>
  <c r="G35" i="63"/>
  <c r="G34" i="63"/>
  <c r="G33" i="63"/>
  <c r="G32" i="63"/>
  <c r="G31" i="63"/>
  <c r="E29" i="63" l="1"/>
  <c r="E6" i="63"/>
  <c r="C6" i="63"/>
  <c r="G29" i="63" l="1"/>
  <c r="C29" i="63"/>
  <c r="O5" i="114"/>
  <c r="O33" i="114"/>
  <c r="O30" i="114"/>
  <c r="O29" i="114"/>
  <c r="O34" i="114"/>
  <c r="O31" i="114"/>
  <c r="O35" i="114"/>
  <c r="O32" i="114"/>
  <c r="O37" i="114"/>
  <c r="O45" i="114"/>
  <c r="O46" i="114"/>
  <c r="O36" i="114"/>
  <c r="O40" i="114"/>
  <c r="O39" i="114"/>
  <c r="O25" i="114"/>
  <c r="O28" i="114"/>
  <c r="O21" i="114"/>
  <c r="O26" i="114"/>
  <c r="O10" i="114"/>
  <c r="O42" i="114"/>
  <c r="O41" i="114"/>
  <c r="O6" i="114"/>
  <c r="O20" i="114"/>
  <c r="O44" i="114"/>
  <c r="O13" i="114"/>
  <c r="O22" i="114"/>
  <c r="O17" i="114"/>
  <c r="O4" i="114"/>
  <c r="O23" i="114"/>
  <c r="O9" i="114"/>
  <c r="O27" i="114"/>
  <c r="O14" i="114"/>
  <c r="O11" i="114"/>
  <c r="O43" i="114"/>
  <c r="O19" i="114"/>
  <c r="O38" i="114"/>
  <c r="O24" i="114"/>
  <c r="O7" i="114"/>
  <c r="O16" i="114"/>
  <c r="O18" i="114"/>
  <c r="O8" i="114"/>
  <c r="O15" i="114"/>
  <c r="O12" i="114"/>
  <c r="O3" i="114"/>
  <c r="O63" i="114"/>
  <c r="O61" i="114"/>
  <c r="O67" i="114"/>
  <c r="O69" i="114"/>
  <c r="O65" i="114"/>
  <c r="O64" i="114"/>
  <c r="O66" i="114"/>
  <c r="O68" i="114"/>
  <c r="U70" i="114" l="1"/>
  <c r="H57" i="114" l="1"/>
  <c r="I57" i="114" s="1"/>
  <c r="E57" i="114"/>
  <c r="L57" i="114"/>
  <c r="F57" i="114"/>
  <c r="D57" i="114"/>
  <c r="K57" i="114"/>
  <c r="G57" i="114"/>
  <c r="J57" i="114"/>
  <c r="O57" i="114" l="1"/>
  <c r="U57" i="114"/>
  <c r="T57" i="114"/>
  <c r="H54" i="114"/>
  <c r="T54" i="114" s="1"/>
  <c r="G54" i="114"/>
  <c r="E54" i="114"/>
  <c r="K54" i="114"/>
  <c r="D54" i="114"/>
  <c r="J54" i="114"/>
  <c r="L54" i="114"/>
  <c r="F54" i="114"/>
  <c r="I54" i="114" l="1"/>
  <c r="O54" i="114" l="1"/>
  <c r="U54" i="114"/>
  <c r="E51" i="114"/>
  <c r="G51" i="114"/>
  <c r="F51" i="114"/>
  <c r="D51" i="114"/>
  <c r="J51" i="114"/>
  <c r="L51" i="114"/>
  <c r="K51" i="114"/>
  <c r="I51" i="114"/>
  <c r="U51" i="114" s="1"/>
  <c r="O51" i="114" l="1"/>
  <c r="G52" i="114"/>
  <c r="E52" i="114"/>
  <c r="I52" i="114"/>
  <c r="U52" i="114" s="1"/>
  <c r="D52" i="114"/>
  <c r="F52" i="114"/>
  <c r="J52" i="114"/>
  <c r="O52" i="114" s="1"/>
  <c r="K52" i="114"/>
  <c r="L52" i="114"/>
  <c r="H56" i="114"/>
  <c r="T56" i="114" s="1"/>
  <c r="H53" i="114"/>
  <c r="I53" i="114" s="1"/>
  <c r="E53" i="114"/>
  <c r="H55" i="114"/>
  <c r="T55" i="114" s="1"/>
  <c r="U58" i="114"/>
  <c r="I58" i="114"/>
  <c r="I59" i="114"/>
  <c r="U59" i="114" s="1"/>
  <c r="G53" i="114"/>
  <c r="D53" i="114"/>
  <c r="E55" i="114"/>
  <c r="K55" i="114"/>
  <c r="L55" i="114"/>
  <c r="D55" i="114"/>
  <c r="F55" i="114"/>
  <c r="G55" i="114"/>
  <c r="J55" i="114"/>
  <c r="F53" i="114"/>
  <c r="L58" i="114"/>
  <c r="D58" i="114"/>
  <c r="J58" i="114"/>
  <c r="O58" i="114" s="1"/>
  <c r="G58" i="114"/>
  <c r="K58" i="114"/>
  <c r="F58" i="114"/>
  <c r="E58" i="114"/>
  <c r="D59" i="114"/>
  <c r="L59" i="114"/>
  <c r="E59" i="114"/>
  <c r="G59" i="114"/>
  <c r="F59" i="114"/>
  <c r="K59" i="114"/>
  <c r="J59" i="114"/>
  <c r="L56" i="114"/>
  <c r="K56" i="114"/>
  <c r="D56" i="114"/>
  <c r="E56" i="114"/>
  <c r="F56" i="114"/>
  <c r="G56" i="114"/>
  <c r="J56" i="114"/>
  <c r="I55" i="114"/>
  <c r="O55" i="114" s="1"/>
  <c r="L53" i="114"/>
  <c r="K53" i="114"/>
  <c r="J53" i="114"/>
  <c r="C70" i="114"/>
  <c r="E70" i="114" l="1"/>
  <c r="F70" i="114"/>
  <c r="D70" i="114"/>
  <c r="G70" i="114"/>
  <c r="I56" i="114"/>
  <c r="U56" i="114" s="1"/>
  <c r="U53" i="114"/>
  <c r="O53" i="114"/>
  <c r="U55" i="114"/>
  <c r="O59" i="114"/>
  <c r="O56" i="114"/>
  <c r="T53" i="114"/>
</calcChain>
</file>

<file path=xl/sharedStrings.xml><?xml version="1.0" encoding="utf-8"?>
<sst xmlns="http://schemas.openxmlformats.org/spreadsheetml/2006/main" count="2722" uniqueCount="703">
  <si>
    <t>Time Period</t>
  </si>
  <si>
    <t>Year</t>
  </si>
  <si>
    <t>Cars</t>
  </si>
  <si>
    <t>LGV</t>
  </si>
  <si>
    <t>OGV</t>
  </si>
  <si>
    <t>Buses</t>
  </si>
  <si>
    <t>M/C</t>
  </si>
  <si>
    <t>P/C</t>
  </si>
  <si>
    <t>All</t>
  </si>
  <si>
    <t>07:30-09:30</t>
  </si>
  <si>
    <t>10:00-12:00</t>
  </si>
  <si>
    <t>% Car</t>
  </si>
  <si>
    <t>Car</t>
  </si>
  <si>
    <t>Bus</t>
  </si>
  <si>
    <t>Rail</t>
  </si>
  <si>
    <t>Cycle</t>
  </si>
  <si>
    <t>Walk</t>
  </si>
  <si>
    <t>Total</t>
  </si>
  <si>
    <t>% Non-Car</t>
  </si>
  <si>
    <t>All enquiries to:</t>
  </si>
  <si>
    <t>Transport for Greater Manchester</t>
  </si>
  <si>
    <t>2 Piccadilly Place</t>
  </si>
  <si>
    <t xml:space="preserve">Manchester </t>
  </si>
  <si>
    <t>M1 3BG</t>
  </si>
  <si>
    <t>A Road Length</t>
  </si>
  <si>
    <t>B Road Length</t>
  </si>
  <si>
    <t>Traffic Flow - 24 Hr AAWT</t>
  </si>
  <si>
    <t>Key  Facts</t>
  </si>
  <si>
    <t>Area (sq km)</t>
  </si>
  <si>
    <t>Greater Manchester</t>
  </si>
  <si>
    <t>Pedal Cycle Flow weekday  0700-1900</t>
  </si>
  <si>
    <t xml:space="preserve">Average 12 hour B Road Pedal cycle Flow </t>
  </si>
  <si>
    <t xml:space="preserve">Average 12 hour A Road Pedal cycle Flow </t>
  </si>
  <si>
    <t>Annual Kilometres travelled on Motorways (millions)</t>
  </si>
  <si>
    <t>Annual Kilometres travelled on A Roads (millions)</t>
  </si>
  <si>
    <t>Annual Kilometres travelled on B Roads (millions)</t>
  </si>
  <si>
    <t>Average Daily Vehicle Flow per km on motorways</t>
  </si>
  <si>
    <t>Average Daily Vehicle Flow per km on A Roads</t>
  </si>
  <si>
    <t>Average Daily Vehicle Flow per km on B Roads</t>
  </si>
  <si>
    <t>GM</t>
  </si>
  <si>
    <t>GB</t>
  </si>
  <si>
    <t>Motorways</t>
  </si>
  <si>
    <t>% Cars</t>
  </si>
  <si>
    <t>% LGV</t>
  </si>
  <si>
    <t>% OGV</t>
  </si>
  <si>
    <t>A Roads</t>
  </si>
  <si>
    <t>B Roads</t>
  </si>
  <si>
    <t>Minor Roads</t>
  </si>
  <si>
    <t>Notes</t>
  </si>
  <si>
    <t>AM peak - 0730 to 0930</t>
  </si>
  <si>
    <t>% Change since 1991</t>
  </si>
  <si>
    <t>Off-peak - 0930-1330</t>
  </si>
  <si>
    <t>GM - ALL Corridors</t>
  </si>
  <si>
    <t>Summary - Key Centre Monitoring</t>
  </si>
  <si>
    <t>AM peak 0730 to 0930</t>
  </si>
  <si>
    <t>AM Peak % Car</t>
  </si>
  <si>
    <t>AM Peak</t>
  </si>
  <si>
    <t>Off-Peak</t>
  </si>
  <si>
    <t>% Change</t>
  </si>
  <si>
    <t>Notes:</t>
  </si>
  <si>
    <t xml:space="preserve">Summary Road Traffic - Congestion </t>
  </si>
  <si>
    <t>Road Traffic - Motorways</t>
  </si>
  <si>
    <t>%</t>
  </si>
  <si>
    <t>All Goods</t>
  </si>
  <si>
    <t>All Motors</t>
  </si>
  <si>
    <t>Bet Jns 1 &amp; 2</t>
  </si>
  <si>
    <t>Bet Jns 5 &amp; 6</t>
  </si>
  <si>
    <t xml:space="preserve">Combined goods vehicle flow differences are thought to be more reliable than LGV and OGV differences. </t>
  </si>
  <si>
    <t>Road Traffic - A and B Roads</t>
  </si>
  <si>
    <t>% Change since 1997</t>
  </si>
  <si>
    <t xml:space="preserve">% of Greater Manchester M,A,B Road Network </t>
  </si>
  <si>
    <t>This workbook includes :</t>
  </si>
  <si>
    <t>• Lists and diagrams of traffic flows on major road links</t>
  </si>
  <si>
    <t>• Summaries of traffic profiles at automatic traffic counter sites</t>
  </si>
  <si>
    <t>• Diagrams showing road accident locations by type of accident</t>
  </si>
  <si>
    <t>No. of Sites</t>
  </si>
  <si>
    <t>(%)</t>
  </si>
  <si>
    <t>Traffic Growth Since 1993</t>
  </si>
  <si>
    <t>National</t>
  </si>
  <si>
    <t>Table 3 Traffic Growth Since 1993</t>
  </si>
  <si>
    <t>Road Type</t>
  </si>
  <si>
    <t>Length (km)</t>
  </si>
  <si>
    <t>Vehicle Kilometres</t>
  </si>
  <si>
    <t>(millions)</t>
  </si>
  <si>
    <t>Av. Daily Flow per km</t>
  </si>
  <si>
    <t>All Roads</t>
  </si>
  <si>
    <t>OGV1</t>
  </si>
  <si>
    <t>OGV2</t>
  </si>
  <si>
    <t>Buses and Coaches</t>
  </si>
  <si>
    <t>LGV = Commercial Vehicles with 2 axles and up to 6 wheels without a side bar.</t>
  </si>
  <si>
    <t>OGV1 = Medium Goods Vehicles with 2 axles and up to 6 wheels with a side bar and Rigid Heavy Goods Vehicles with 3 axles.</t>
  </si>
  <si>
    <t>OGV2 = All Articulated Heavy Goods Vehicles and Rigid Heavy Goods Vehicles with 4 or more axles.</t>
  </si>
  <si>
    <t>Rail Patronage</t>
  </si>
  <si>
    <t>Index</t>
  </si>
  <si>
    <t>There was sustained industrial action in 2002 by employees of First North Western and Arriva. While the surveys avoided all strike days, the work to rule by First North Western staff in particular may have had an effect on passenger numbers.</t>
  </si>
  <si>
    <t>Table 6  Trend in Manchester-Bound Rail Boarders  0730-0930</t>
  </si>
  <si>
    <t>Table 7  Trend in Manchester-Bound Rail Boarders  0930-1330</t>
  </si>
  <si>
    <t>Station</t>
  </si>
  <si>
    <t>AM Peak 07:30-09:30</t>
  </si>
  <si>
    <t>Inbound</t>
  </si>
  <si>
    <t>Outbound</t>
  </si>
  <si>
    <t>B</t>
  </si>
  <si>
    <t>A</t>
  </si>
  <si>
    <t>-</t>
  </si>
  <si>
    <t>Year of Count </t>
  </si>
  <si>
    <t> AM Peak Total</t>
  </si>
  <si>
    <t>Off-Peak 09:30-13:30</t>
  </si>
  <si>
    <t> Off Peak Total</t>
  </si>
  <si>
    <t>Key Centre Monitoring</t>
  </si>
  <si>
    <t>Site</t>
  </si>
  <si>
    <t>Site No</t>
  </si>
  <si>
    <t>Pedal Cycle</t>
  </si>
  <si>
    <t>% Composition</t>
  </si>
  <si>
    <t>m/c</t>
  </si>
  <si>
    <t>% Driver Only</t>
  </si>
  <si>
    <t>Ave Occupancy</t>
  </si>
  <si>
    <t>All Sites</t>
  </si>
  <si>
    <t>Site No.</t>
  </si>
  <si>
    <t>Location</t>
  </si>
  <si>
    <t>KSI Casualty Totals</t>
  </si>
  <si>
    <t>Actual</t>
  </si>
  <si>
    <t>Projection</t>
  </si>
  <si>
    <t>2005-2009 Baseline</t>
  </si>
  <si>
    <t>Note: Index is based on 2005-2009 average</t>
  </si>
  <si>
    <t>Congestion</t>
  </si>
  <si>
    <t>0700 - 1000</t>
  </si>
  <si>
    <t>0800 - 0900</t>
  </si>
  <si>
    <t>1000 - 1600</t>
  </si>
  <si>
    <t>1700 - 1800</t>
  </si>
  <si>
    <t>1600 - 1900</t>
  </si>
  <si>
    <t>0700 - 1900</t>
  </si>
  <si>
    <t>2004/05</t>
  </si>
  <si>
    <t>2005/06</t>
  </si>
  <si>
    <t>2006/07</t>
  </si>
  <si>
    <t>2007/08</t>
  </si>
  <si>
    <t>2008/09</t>
  </si>
  <si>
    <t>2009/10</t>
  </si>
  <si>
    <t>2010/11</t>
  </si>
  <si>
    <t>Key Centre Notes</t>
  </si>
  <si>
    <t>Table 2 A&amp;B Road Growth</t>
  </si>
  <si>
    <t xml:space="preserve">Table 3  Growth from 1993 </t>
  </si>
  <si>
    <t>Table 4  Vehicle KM</t>
  </si>
  <si>
    <t>Table 5  Traffic Composition</t>
  </si>
  <si>
    <t>website: http://www.gmtu.gov.uk/</t>
  </si>
  <si>
    <t>Trunk (Highways Agency controlled) Road Section with Highest Flow</t>
  </si>
  <si>
    <t>Non Trunk (Local Authority controlled) Road Section with Highest Flow</t>
  </si>
  <si>
    <t>% Change in combined A and B Road 12 Hour Weekday Flows since 1993</t>
  </si>
  <si>
    <t>Off-peak 1000 to 1200</t>
  </si>
  <si>
    <t>The LTP3 indicator is a measure of our performance in reducing the number of KSI road traffic casualties compared to the base years (average of 2005 to 2009). The government have projected a 40% reduction by 2020.</t>
  </si>
  <si>
    <t>• Diagrams showing average journey times on the road network</t>
  </si>
  <si>
    <t>To whom:  http://www.gmtu.gov.uk/</t>
  </si>
  <si>
    <t>Motorway Length (incl principal motorways)</t>
  </si>
  <si>
    <t>Road Section with Highest 12 hour Pedal Cycle Flow (most recent year)</t>
  </si>
  <si>
    <t>A57(M) Mancunian Way, Manchester City Centre</t>
  </si>
  <si>
    <t>Number of Vehicles crossing the Cordon</t>
  </si>
  <si>
    <t>General</t>
  </si>
  <si>
    <t>LTP3</t>
  </si>
  <si>
    <t>Notes: based on Stats 19 Data</t>
  </si>
  <si>
    <t>GM KSI Casualties</t>
  </si>
  <si>
    <t>GM KSI Casualty Rate/million pop*</t>
  </si>
  <si>
    <t xml:space="preserve">Figures in parentheses are the percentage split between OGV1 and OGV2. Figures may not sum due to rounding.
</t>
  </si>
  <si>
    <t>Rail Passengers</t>
  </si>
  <si>
    <t>Pedestrians</t>
  </si>
  <si>
    <t xml:space="preserve">This LTP3 indicator is a measure of our performance in reducing the number of KSI casualties on GM roads / GM resident population compared to the base (average of 2005 to 2009). The forecast for this indicator is based on the projected decrease in casualties plus anticipated changes in resident population. </t>
  </si>
  <si>
    <t xml:space="preserve">Table 3 and the graph illustrate local and national traffic growth since 1993.  </t>
  </si>
  <si>
    <t>Congestion Graphs</t>
  </si>
  <si>
    <t>% of Greater Manchester M,A and B Road Traffic Carried</t>
  </si>
  <si>
    <t>Manchester Sample</t>
  </si>
  <si>
    <t>M56</t>
  </si>
  <si>
    <t>Bet Jns 2 &amp; 3</t>
  </si>
  <si>
    <t>Bet Jns 4 &amp; 5</t>
  </si>
  <si>
    <t>M60</t>
  </si>
  <si>
    <t>Bet Jns 19 &amp; 20</t>
  </si>
  <si>
    <t>Manchester</t>
  </si>
  <si>
    <t>Styal Excl. Airport</t>
  </si>
  <si>
    <t>Styal Incl. Airport</t>
  </si>
  <si>
    <t>Industrial Action:</t>
  </si>
  <si>
    <t>Ardwick</t>
  </si>
  <si>
    <t>Ashburys</t>
  </si>
  <si>
    <t>Belle Vue</t>
  </si>
  <si>
    <t>Burnage</t>
  </si>
  <si>
    <t>East Didsbury</t>
  </si>
  <si>
    <t>Gorton</t>
  </si>
  <si>
    <t>Levenshulme</t>
  </si>
  <si>
    <t>Mauldeth Road</t>
  </si>
  <si>
    <t>Moston</t>
  </si>
  <si>
    <t>Ryder Brow</t>
  </si>
  <si>
    <t>Trend in Vehicles Crossing Manchester Key Centre Cordon</t>
  </si>
  <si>
    <t>85304 A664 Shudehill</t>
  </si>
  <si>
    <t>85309 A62 Newton St</t>
  </si>
  <si>
    <t>85317 A6 London Rd</t>
  </si>
  <si>
    <t>85318 Sackville St</t>
  </si>
  <si>
    <t>85319 A34 Oxford Rd</t>
  </si>
  <si>
    <t>85320 Cambridge St</t>
  </si>
  <si>
    <t>85321 A5103 Medlock St</t>
  </si>
  <si>
    <t>85324 A56 Chester Rd</t>
  </si>
  <si>
    <t>85327 A6 Chapel St</t>
  </si>
  <si>
    <t>85328 A6041 Blackfriars Rd</t>
  </si>
  <si>
    <t>85349 B6183 New Bridge St</t>
  </si>
  <si>
    <t>Metrolink Passengers</t>
  </si>
  <si>
    <t>Metro</t>
  </si>
  <si>
    <t>Change in non-car modal share since 2002</t>
  </si>
  <si>
    <t>Summary - Manchester Road Traffic Casualties</t>
  </si>
  <si>
    <t>Manchester KSI Casualties</t>
  </si>
  <si>
    <t>Manchester KSI Casualty Rate/million pop*</t>
  </si>
  <si>
    <t>Notes: Kilometres travelled and 24 hour traffic flows are  estimates based on the most recent traffic survey data available.</t>
  </si>
  <si>
    <t>Chorlton</t>
  </si>
  <si>
    <t>Summary Key Centre</t>
  </si>
  <si>
    <t>Summary Road Casualties</t>
  </si>
  <si>
    <t>Off-peak % Non-car</t>
  </si>
  <si>
    <t>Off-peak % Car</t>
  </si>
  <si>
    <t>AM Peak % Non-car</t>
  </si>
  <si>
    <t>Figures may not sum due to rounding. Road lengths are based on the link lengths of a model road network and may differ slightly from other sources and as quoted by DfT form R199b</t>
  </si>
  <si>
    <t>Summary Growth Composition Congestion</t>
  </si>
  <si>
    <t>Table 8 Rail Patronage</t>
  </si>
  <si>
    <t xml:space="preserve">M56 Bet Jns 3 &amp; 4 </t>
  </si>
  <si>
    <t>Table 1 Motorway Growth</t>
  </si>
  <si>
    <t>2011/12</t>
  </si>
  <si>
    <t>Car Occupancy</t>
  </si>
  <si>
    <t>Figures for Greater Manchester include the Rochdale/Oldham corridor. Stations on the Oldham Loop section of this corridor were closed when surveys where conducted in 2009, 2010 and 2011 and have since reopened as Metrolink stations.</t>
  </si>
  <si>
    <t>1994-1998 Ave</t>
  </si>
  <si>
    <t>Manchester Reported Injury Accidents</t>
  </si>
  <si>
    <t>GM Reported Injury Accidents</t>
  </si>
  <si>
    <t>Manchester Reported Casualties</t>
  </si>
  <si>
    <t>GM ReportedCasualties</t>
  </si>
  <si>
    <t>Base (2005-09 Ave)</t>
  </si>
  <si>
    <t>The journey time data presented below has been calculated using data collected from in-vehicle GPS tracking devices from which average vehicle speeds and journey times can be derived. This report presents journey time rates in minutes per mile and speeds in miles per hour.</t>
  </si>
  <si>
    <t>Slowest Roads in Manchester 0800-0900 (See Plot A3.11 Appendix 3)</t>
  </si>
  <si>
    <t>Summary - Rail (Manchester Bound Boarders)</t>
  </si>
  <si>
    <t>2012/13</t>
  </si>
  <si>
    <t>A5067 Chorlton Road towards junction with A57(M) Mancunian Way and A56</t>
  </si>
  <si>
    <t>St Werburgh's Road</t>
  </si>
  <si>
    <t>Withington</t>
  </si>
  <si>
    <t>Burton Road</t>
  </si>
  <si>
    <t>West Didsbury</t>
  </si>
  <si>
    <t>Didsbury Village</t>
  </si>
  <si>
    <t>• Tabulations of the most recently available transport monitoring information</t>
  </si>
  <si>
    <t xml:space="preserve">There are also appendices in separate workbooks and .pdf files which include: </t>
  </si>
  <si>
    <t xml:space="preserve">Traffic and rail counts were first conducted on a cordon around Manchester in 1997. After that, Manchester was surveyed in 1999, 2002, 2005, 2006 and then every year from 2009 onwards to monitor progress towards key objectives in the Greater Manchester Local Transport Plan (GMLTP) and its successor GMLTP2. Pedestrian surveys were added to the programme in 2002. </t>
  </si>
  <si>
    <t>Prior to the 2009 report, CPS (Continuous Passenger Sampling) data had been used to estimate bus trips. However this data was not designed to give an accurate picture of bus passengers at a local level and since 2009, counts of bus passengers crossing the cordon have been conducted.</t>
  </si>
  <si>
    <t>We would be glad to receive any comments and suggestions for further improvements to the report.</t>
  </si>
  <si>
    <t>• Key fact and summary sheets</t>
  </si>
  <si>
    <t>Clayton Hall</t>
  </si>
  <si>
    <t>Velopark</t>
  </si>
  <si>
    <t>Etihad Campus</t>
  </si>
  <si>
    <t>Holt Town</t>
  </si>
  <si>
    <t>New Islington</t>
  </si>
  <si>
    <t>Abraham Moss</t>
  </si>
  <si>
    <t>Bowker Vale</t>
  </si>
  <si>
    <t>Central Park</t>
  </si>
  <si>
    <t>Crumpsall</t>
  </si>
  <si>
    <t>Monsall</t>
  </si>
  <si>
    <t>*Manchester Airport patronage refers to patronage to and from Manchester Airport</t>
  </si>
  <si>
    <t>Manchester Airport*</t>
  </si>
  <si>
    <t>Newton Heath &amp; Moston</t>
  </si>
  <si>
    <t>Line</t>
  </si>
  <si>
    <t>Bury</t>
  </si>
  <si>
    <t>Rochdale</t>
  </si>
  <si>
    <t>Ashton</t>
  </si>
  <si>
    <t>Altrincham</t>
  </si>
  <si>
    <t xml:space="preserve">Bury Line -   Abraham Moss opened in April 2011. Woodlands Road station open 10:00-16:00 Mon-Fri only from April 2011 and permanently closed in December 2013. Queens Road opened on the same day and will be reported next year. </t>
  </si>
  <si>
    <t>Altrincham Line -  Cornbrook station opened in December 1999  with the Eccles Metrolink extension. Street access has been available since September 2005. Serves Altrincham, Eccles, Media City and East Didsbury lines</t>
  </si>
  <si>
    <t xml:space="preserve">East Didsbury Line - opened to St Werburgh's Rd in July 2011 and to East Didsbury in May 2013. </t>
  </si>
  <si>
    <t>Ashton Line - opened to Droylsden in February 2013 and to Ashton-Under -Lyne in  October 2013</t>
  </si>
  <si>
    <t>Cornbrook</t>
  </si>
  <si>
    <t>Woodlands Road</t>
  </si>
  <si>
    <t>Table 10 Rail Trends Off-peak</t>
  </si>
  <si>
    <t>Ashton Line stops in Manchester</t>
  </si>
  <si>
    <t>Bury Line stops in Manchester</t>
  </si>
  <si>
    <t>Rochdale Line stops in Manchester</t>
  </si>
  <si>
    <t>% Change since 1992</t>
  </si>
  <si>
    <t>E. Didsbury Line stops in Mcr (excl Cornbrook)</t>
  </si>
  <si>
    <t>Severity</t>
  </si>
  <si>
    <t>Fatal</t>
  </si>
  <si>
    <t>Serious</t>
  </si>
  <si>
    <t>Slight</t>
  </si>
  <si>
    <t>Child</t>
  </si>
  <si>
    <t>Adult</t>
  </si>
  <si>
    <t>2015*</t>
  </si>
  <si>
    <t>All annual figures based on mid-year population estimate for preceding year.</t>
  </si>
  <si>
    <t>Notes: * - KSI rates per 1,000,000 population.  Index is based on 2005-2009 average</t>
  </si>
  <si>
    <t>KSI Casualty Totals*</t>
  </si>
  <si>
    <t>2013/14</t>
  </si>
  <si>
    <t>Road Traffic - NOMA Development</t>
  </si>
  <si>
    <t>U Beswick Row</t>
  </si>
  <si>
    <t>U NOMA Main Entrance</t>
  </si>
  <si>
    <t>U Dantzic Street</t>
  </si>
  <si>
    <t>U Munster Street</t>
  </si>
  <si>
    <t>U Oswald Street</t>
  </si>
  <si>
    <t>Angel Square Footpaths</t>
  </si>
  <si>
    <t>16:00-18:00</t>
  </si>
  <si>
    <t>Pedestrian</t>
  </si>
  <si>
    <t>Pedestrian and Cycles Entering and Leaving NOMA Development</t>
  </si>
  <si>
    <t>Month &amp; Year of Count </t>
  </si>
  <si>
    <t>Queens Road</t>
  </si>
  <si>
    <t>Rochdale line - opened as far as Oldham Mumps (Temporary stop) in June 2012, Shaw &amp; Crompton in December 2012, Rochdale Rail in February 2013, Oldham town centre in January 2014 and Rochdale town centre in March 2014</t>
  </si>
  <si>
    <t>Cars/LGV</t>
  </si>
  <si>
    <t>Table 9 Boarders and Alighters at Rail stations AM Pk</t>
  </si>
  <si>
    <t>NB: From 2015 non- inbound pedestrians entering Victoria Station via the car park have been excluded from the count. Figures prior to 2015 have been adjusted for consistency.</t>
  </si>
  <si>
    <t>Based on Manual and Automatic Classified Count Sites</t>
  </si>
  <si>
    <t xml:space="preserve">Bury Line -   Abraham Moss opened in April 2011. Woodlands Road station open 10:00-16:00 Mon-Fri only from April 2011 and permanently closed in December 2013. Queens Road opened on the same day. </t>
  </si>
  <si>
    <t>Airport Line - opened November 2014 - runs between Manchester Airport and St Werburgh's Rd where it joins the East Didsbury Line.</t>
  </si>
  <si>
    <t>2014/15</t>
  </si>
  <si>
    <t>Summaries</t>
  </si>
  <si>
    <t>Road Traffic Section</t>
  </si>
  <si>
    <t>Rail and Metrolink Section</t>
  </si>
  <si>
    <t>Key Centre Section</t>
  </si>
  <si>
    <t>NOMA Section</t>
  </si>
  <si>
    <t>Accidents Section</t>
  </si>
  <si>
    <t>Congestion Section</t>
  </si>
  <si>
    <t>Appendix 2: Automatic Traffic and Cycle Counts (separate document)</t>
  </si>
  <si>
    <t>Appendix 3: Traffic flow, Road Accident and Congestion Plots (separate document)</t>
  </si>
  <si>
    <t>The Manchester Airport Line opened in November 2014.</t>
  </si>
  <si>
    <t>Airport</t>
  </si>
  <si>
    <t>Manchester Airport</t>
  </si>
  <si>
    <t>Shadowmoss</t>
  </si>
  <si>
    <t>Peel Hall</t>
  </si>
  <si>
    <t>Robinswood Road</t>
  </si>
  <si>
    <t>Crossacres</t>
  </si>
  <si>
    <t>Benchill</t>
  </si>
  <si>
    <t>Martinscroft</t>
  </si>
  <si>
    <t>Roundthorn</t>
  </si>
  <si>
    <t>Baguley</t>
  </si>
  <si>
    <t>Moor Road</t>
  </si>
  <si>
    <t>Wythenshawe Park</t>
  </si>
  <si>
    <t>Wythenshawe Town Centre</t>
  </si>
  <si>
    <t>Northern Moor</t>
  </si>
  <si>
    <t>Barlow Moor Road</t>
  </si>
  <si>
    <t>85351 A34 Quay St</t>
  </si>
  <si>
    <t>85355 A34 Brook St</t>
  </si>
  <si>
    <t xml:space="preserve"> Total - NOMA Site 2016</t>
  </si>
  <si>
    <t xml:space="preserve"> Total - NOMA Site 2015</t>
  </si>
  <si>
    <t>p/c</t>
  </si>
  <si>
    <t>The 'Cordon Map' worksheet shows the location of survey sites and the key centre boundary.</t>
  </si>
  <si>
    <t>A34 Oxford Rd Manchester City Centre</t>
  </si>
  <si>
    <t>Appendices</t>
  </si>
  <si>
    <t>Note:</t>
  </si>
  <si>
    <t>Adult includes unknown age</t>
  </si>
  <si>
    <t>Rochdale Line - opened as far as Oldham Mumps (Temporary stop) in June 2012, Shaw &amp; Crompton in December 2012, Rochdale Rail in February 2013, Oldham town centre in January 2014 and Rochdale town centre in March 2014.</t>
  </si>
  <si>
    <t>Airport Line (Airport-Barlow Moor incl)</t>
  </si>
  <si>
    <r>
      <t>East Didsbury</t>
    </r>
    <r>
      <rPr>
        <vertAlign val="superscript"/>
        <sz val="11"/>
        <rFont val="Calibri"/>
        <family val="2"/>
      </rPr>
      <t xml:space="preserve"> </t>
    </r>
  </si>
  <si>
    <t>Before  07:30</t>
  </si>
  <si>
    <t>Inbound (to Piccadilly Rail Station)</t>
  </si>
  <si>
    <t>Outbound (All other destinations)</t>
  </si>
  <si>
    <t>Both Directions</t>
  </si>
  <si>
    <t>Boarders</t>
  </si>
  <si>
    <t>Alighters</t>
  </si>
  <si>
    <t>Deansgate-Castlefield</t>
  </si>
  <si>
    <t>St Peters Square</t>
  </si>
  <si>
    <t>Piccadilly Gardens</t>
  </si>
  <si>
    <t>Market Street</t>
  </si>
  <si>
    <t>Shudehill</t>
  </si>
  <si>
    <t>Piccadilly Undercroft</t>
  </si>
  <si>
    <t>Victoria</t>
  </si>
  <si>
    <t xml:space="preserve">Total </t>
  </si>
  <si>
    <t>Off-peak 09:30-13:30</t>
  </si>
  <si>
    <t>19:00-end of service</t>
  </si>
  <si>
    <t>Before 07:30</t>
  </si>
  <si>
    <t> Before 07:30 Total</t>
  </si>
  <si>
    <t>16:00-19:00</t>
  </si>
  <si>
    <t>13:30 - 16:00</t>
  </si>
  <si>
    <t> 13:30-16:00 Total</t>
  </si>
  <si>
    <t> 19:00-end Total</t>
  </si>
  <si>
    <t> 16:00-19:00 Total</t>
  </si>
  <si>
    <t>Spr 2014</t>
  </si>
  <si>
    <t>Aut 2014</t>
  </si>
  <si>
    <t>Spr 2015</t>
  </si>
  <si>
    <t>Aut 2015</t>
  </si>
  <si>
    <t>Spr 2016</t>
  </si>
  <si>
    <t>Deansgate/Castlefield</t>
  </si>
  <si>
    <t>Piccadilly</t>
  </si>
  <si>
    <t>Market St</t>
  </si>
  <si>
    <t>St Peter's Sq</t>
  </si>
  <si>
    <t>City Centre</t>
  </si>
  <si>
    <t xml:space="preserve"> (Manchester Bound Boarders) </t>
  </si>
  <si>
    <t>City Centre Stops</t>
  </si>
  <si>
    <r>
      <t>2012</t>
    </r>
    <r>
      <rPr>
        <vertAlign val="superscript"/>
        <sz val="11"/>
        <rFont val="Calibri"/>
        <family val="2"/>
        <scheme val="minor"/>
      </rPr>
      <t>1</t>
    </r>
  </si>
  <si>
    <r>
      <t>2013</t>
    </r>
    <r>
      <rPr>
        <vertAlign val="superscript"/>
        <sz val="11"/>
        <rFont val="Calibri"/>
        <family val="2"/>
        <scheme val="minor"/>
      </rPr>
      <t>2</t>
    </r>
  </si>
  <si>
    <r>
      <t>2014</t>
    </r>
    <r>
      <rPr>
        <vertAlign val="superscript"/>
        <sz val="11"/>
        <rFont val="Calibri"/>
        <family val="2"/>
        <scheme val="minor"/>
      </rPr>
      <t>3</t>
    </r>
  </si>
  <si>
    <r>
      <t>2015</t>
    </r>
    <r>
      <rPr>
        <vertAlign val="superscript"/>
        <sz val="11"/>
        <rFont val="Calibri"/>
        <family val="2"/>
        <scheme val="minor"/>
      </rPr>
      <t>4</t>
    </r>
  </si>
  <si>
    <r>
      <t>2016</t>
    </r>
    <r>
      <rPr>
        <vertAlign val="superscript"/>
        <sz val="11"/>
        <rFont val="Calibri"/>
        <family val="2"/>
        <scheme val="minor"/>
      </rPr>
      <t>5</t>
    </r>
  </si>
  <si>
    <r>
      <rPr>
        <b/>
        <vertAlign val="superscript"/>
        <sz val="8"/>
        <rFont val="Calibri"/>
        <family val="2"/>
        <scheme val="minor"/>
      </rPr>
      <t>1</t>
    </r>
    <r>
      <rPr>
        <b/>
        <sz val="8"/>
        <rFont val="Calibri"/>
        <family val="2"/>
        <scheme val="minor"/>
      </rPr>
      <t xml:space="preserve">2012 data includes the South Manchester line from St Werburgh's Road (opened July 2011) </t>
    </r>
  </si>
  <si>
    <r>
      <rPr>
        <b/>
        <vertAlign val="superscript"/>
        <sz val="8"/>
        <rFont val="Calibri"/>
        <family val="2"/>
        <scheme val="minor"/>
      </rPr>
      <t>2</t>
    </r>
    <r>
      <rPr>
        <b/>
        <sz val="8"/>
        <rFont val="Calibri"/>
        <family val="2"/>
        <scheme val="minor"/>
      </rPr>
      <t xml:space="preserve"> 2013 data includes Oldham/Rochdale line from the temporary station at Mumps (opened June 2012). Rochdale Rail to  Derker Stations not open during the Metrolink survey (so no data) but they were when some traffic surveys were undertaken. Also includes the East Manchester line from Droylsden (opened February 2013).</t>
    </r>
  </si>
  <si>
    <r>
      <rPr>
        <b/>
        <vertAlign val="superscript"/>
        <sz val="8"/>
        <rFont val="Calibri"/>
        <family val="2"/>
        <scheme val="minor"/>
      </rPr>
      <t>3</t>
    </r>
    <r>
      <rPr>
        <b/>
        <sz val="8"/>
        <rFont val="Calibri"/>
        <family val="2"/>
        <scheme val="minor"/>
      </rPr>
      <t xml:space="preserve"> 2014 data includes the Oldham/Rochdale line from Rochdale Rail station (opened February 2013) , the South Manchester line from East Didsbury (opened May 2013) and the East Manchester line from Ashton-Under-Lyne (opened October 2013.)</t>
    </r>
  </si>
  <si>
    <r>
      <rPr>
        <b/>
        <vertAlign val="superscript"/>
        <sz val="8"/>
        <rFont val="Calibri"/>
        <family val="2"/>
        <scheme val="minor"/>
      </rPr>
      <t>4</t>
    </r>
    <r>
      <rPr>
        <b/>
        <sz val="8"/>
        <rFont val="Calibri"/>
        <family val="2"/>
        <scheme val="minor"/>
      </rPr>
      <t>2015 data includes the Oldham/Rochdale line as far as Rochdale Town Centre  which opened at the end of March 2014.</t>
    </r>
  </si>
  <si>
    <r>
      <rPr>
        <b/>
        <vertAlign val="superscript"/>
        <sz val="8"/>
        <rFont val="Calibri"/>
        <family val="2"/>
        <scheme val="minor"/>
      </rPr>
      <t>5</t>
    </r>
    <r>
      <rPr>
        <b/>
        <sz val="8"/>
        <rFont val="Calibri"/>
        <family val="2"/>
        <scheme val="minor"/>
      </rPr>
      <t>2016 data includes the Airport line  which opened in November 2014.</t>
    </r>
  </si>
  <si>
    <t>Total 2016</t>
  </si>
  <si>
    <t>Total 2015</t>
  </si>
  <si>
    <t xml:space="preserve">Notes: </t>
  </si>
  <si>
    <t>2015/16</t>
  </si>
  <si>
    <t>2017</t>
  </si>
  <si>
    <t>Total 2017</t>
  </si>
  <si>
    <t xml:space="preserve"> Total - NOMA Site 2017</t>
  </si>
  <si>
    <t>NOMA Building Main Entrance 2016</t>
  </si>
  <si>
    <t>The Co-operative Building 2017</t>
  </si>
  <si>
    <t>The Co-operative Building 2016</t>
  </si>
  <si>
    <t>NOMA Building Main Entrance - 2017</t>
  </si>
  <si>
    <t>NOMA Building Main Entrance - 2016</t>
  </si>
  <si>
    <t>Exchange Square</t>
  </si>
  <si>
    <t>19:00-00:00</t>
  </si>
  <si>
    <t>16:00-18:59</t>
  </si>
  <si>
    <t>13:30 - 15:59</t>
  </si>
  <si>
    <t>Aut 2016</t>
  </si>
  <si>
    <t>closed</t>
  </si>
  <si>
    <t>Number in  November 2016</t>
  </si>
  <si>
    <t>c'ton-v'pk</t>
  </si>
  <si>
    <t>pk</t>
  </si>
  <si>
    <t>o/pk</t>
  </si>
  <si>
    <t>amoss-q rd</t>
  </si>
  <si>
    <t>Number in February 2017</t>
  </si>
  <si>
    <t>b rd-w'ton</t>
  </si>
  <si>
    <t>Number in September 2016</t>
  </si>
  <si>
    <t>c pk-N'ton H</t>
  </si>
  <si>
    <t>Number in January 2017</t>
  </si>
  <si>
    <t>% Change since 2016</t>
  </si>
  <si>
    <t>Bet Jn 3 &amp; A5103 Princess Parkway</t>
  </si>
  <si>
    <t>Airport Link</t>
  </si>
  <si>
    <t xml:space="preserve">Due to insufficient manual counts in each District, motorway traffic growth has been calculated using a combination of manual counts and 24-hour average weekday ATC data supplied by Highways England. </t>
  </si>
  <si>
    <t>C  and Unclassified Road Length</t>
  </si>
  <si>
    <t>Cordon Map</t>
  </si>
  <si>
    <t>NOMA Cordon Map</t>
  </si>
  <si>
    <t>Tables 6 &amp; 7 Trend in Rail Patronage</t>
  </si>
  <si>
    <t>Cornbrook*</t>
  </si>
  <si>
    <t>St. Werburgh's Road</t>
  </si>
  <si>
    <t xml:space="preserve">* Cornbrook patronage includes passengers interchanging between Eccles, East Didsbury and Altrincham lines. </t>
  </si>
  <si>
    <t>Cornbrook (Altrincham Line)</t>
  </si>
  <si>
    <t xml:space="preserve">Rail Patronage </t>
  </si>
  <si>
    <t>Table 8 shows numbers of passengers boarding and alighting trains inbound and outbound from Manchester at all stations in Manchester. All stations in Manchester are shown with passenger details where available.</t>
  </si>
  <si>
    <t>Mcr Airport*</t>
  </si>
  <si>
    <t>Stop</t>
  </si>
  <si>
    <r>
      <t>Notes</t>
    </r>
    <r>
      <rPr>
        <sz val="11"/>
        <rFont val="Calibri"/>
        <family val="2"/>
      </rPr>
      <t>:</t>
    </r>
  </si>
  <si>
    <t>Jan/Feb 2017</t>
  </si>
  <si>
    <t>NOMA Building Main and rear Entrance 2017</t>
  </si>
  <si>
    <t>Surveys, Research and Analysis Department (SRAD)</t>
  </si>
  <si>
    <t xml:space="preserve">1st Floor </t>
  </si>
  <si>
    <t>Telephone: 0161 244 1699</t>
  </si>
  <si>
    <t>Internal Tel: 701699</t>
  </si>
  <si>
    <t>e-mail: Melanie.Newall@tfgm.com</t>
  </si>
  <si>
    <t xml:space="preserve">Greater Manchester figures for 1991 are based on full counts at every station in each corridor. Styal line figures for 1991, 1999, 2002, 2005, 2008, 2011, 2014 and 2017 are also based on full counts each year.  All other figures are estimates based on all available counts each year. </t>
  </si>
  <si>
    <t>Table 8 Number of Passengers Boarding and Alighting Trains Manchester Bound 2017</t>
  </si>
  <si>
    <t xml:space="preserve">Tables 9 and 10 show passengers boarding and alighting Manchester bound trains in Manchester for 1991 and 2001-2017 in the morning peak (07:30-09:30) and off-peak (09:30-13:30) respectively. </t>
  </si>
  <si>
    <t>Table 9 Numbers of Passengers Boarding and Alighting Manchester Bound Trains 1991 &amp; 2001-2017 AM Peak (07:30-09:30)</t>
  </si>
  <si>
    <t>Table 10 Numbers of Passengers Boarding and Alighting Manchester Bound Trains 1991 &amp; 2001-2017 Off-Peak (09:30-13:30)</t>
  </si>
  <si>
    <t>Number in 2017</t>
  </si>
  <si>
    <t>THIS PERIOD NOT SURVEYED FOR 2017-18 SURVEY CYCLE</t>
  </si>
  <si>
    <t>October 2017</t>
  </si>
  <si>
    <t>THIS PERIOD NOT SURVEYED IN OCTOBER 2017</t>
  </si>
  <si>
    <t>Table 11 Number of Manchester District Passengers Boarding and Alighting Manchester City Centre Bound Trams (most recent survey)</t>
  </si>
  <si>
    <t>Table 12 Weekday Boarders and Alighters in the City Zone Surveyed in October 2017 - Wednesday</t>
  </si>
  <si>
    <t>Table 13 Numbers of Passengers Boarding and Alighting Manchester Bound Trams 2001-2017 AM Peak (07:30-09:30)</t>
  </si>
  <si>
    <t>Oct 2017 - Jan 2018</t>
  </si>
  <si>
    <t>City Zone - boarders and alighters in both directions are included. The second city crossing, connecting St Peter's Square to Exchange Square opened in late February 2017 (after the Jan/Feb 2017 surveys).</t>
  </si>
  <si>
    <t>Table 14 Numbers of Passengers Boarding and Alighting Manchester Bound Trams 2001-2017 Off-Peak (09:30-13:30)</t>
  </si>
  <si>
    <t>Number in  February 2017</t>
  </si>
  <si>
    <t>Number in  December 2017</t>
  </si>
  <si>
    <t>% Change since February 2017</t>
  </si>
  <si>
    <t>Number in  November 2017</t>
  </si>
  <si>
    <t>% Change since November 2016</t>
  </si>
  <si>
    <t>Number in February 2018</t>
  </si>
  <si>
    <t>% Change since   September 2016</t>
  </si>
  <si>
    <t>Number in September 2017</t>
  </si>
  <si>
    <t>% Change since  January 2017</t>
  </si>
  <si>
    <t>Number in January 2018</t>
  </si>
  <si>
    <t>% Change since  February 2017</t>
  </si>
  <si>
    <t>AM peak (0730-0930)</t>
  </si>
  <si>
    <t>Off-peak (0930-1330)</t>
  </si>
  <si>
    <t xml:space="preserve"> Nov 13/Feb14</t>
  </si>
  <si>
    <t xml:space="preserve"> January 2015</t>
  </si>
  <si>
    <t xml:space="preserve"> November 2015</t>
  </si>
  <si>
    <t xml:space="preserve"> October 2016</t>
  </si>
  <si>
    <t xml:space="preserve"> October 2017</t>
  </si>
  <si>
    <t xml:space="preserve"> (Boarders and Alighters - both directions)</t>
  </si>
  <si>
    <t>Summary - Metrolink within Manchester Boundary</t>
  </si>
  <si>
    <t>1992 (inner zone)</t>
  </si>
  <si>
    <t xml:space="preserve">A57(M) Mancunian Way E-bound slip road at roundabout junction with A5103 Medlock Street </t>
  </si>
  <si>
    <t xml:space="preserve">A57(M) Mancunian Way W-bound on-slip road from A6 Downing Street </t>
  </si>
  <si>
    <t>A6010 Dickenson Road, approaches to junction with A34 Anson Road</t>
  </si>
  <si>
    <t>B6393 Lightbowne Road, W-bound approach to Kenyon Lane</t>
  </si>
  <si>
    <t>A5145 Parrs Wood Road, W-bound between Burnage Lane and Metrolink Park &amp; Ride</t>
  </si>
  <si>
    <t>A57 Hyde Road, W of junction with A6010 Pottery Lane between Donnison Street/Pollitt Close</t>
  </si>
  <si>
    <t>B5093 Moseley Road W-bound, immediately E of Carrill Drive, Fallowfield</t>
  </si>
  <si>
    <t>KSI Casualties: Casualty Trend 2000 - December 2017 and Projection to 2020</t>
  </si>
  <si>
    <t>*Mid-Year 2016 population</t>
  </si>
  <si>
    <t>2018</t>
  </si>
  <si>
    <t>Total 2018</t>
  </si>
  <si>
    <t xml:space="preserve"> Total - NOMA Site 2018</t>
  </si>
  <si>
    <t>NOMA Building Main and rear Entrance 2018</t>
  </si>
  <si>
    <t>Note: Cycles leaving the Noma Building (Site 85383) via the rear entrance not surveyed (Link count at Site 85375)</t>
  </si>
  <si>
    <t>Note: Cycles enter the Noma Building (Site 85383) via the rear entrance (Link count at Site 85375)</t>
  </si>
  <si>
    <t>The Co-operative Building 2018</t>
  </si>
  <si>
    <t>NOMA Building Main Entrance - 2018</t>
  </si>
  <si>
    <t xml:space="preserve">Table 2 gives average 12-hour traffic flows on A and B roads in Manchester and Greater Manchester in 2017 together with percentage changes since 2016.  </t>
  </si>
  <si>
    <t>The figures for A and B road growth are based on counts on 28 of the 154 A and B road links in Manchester.</t>
  </si>
  <si>
    <t>Annual Vehicle Kilometres 2017</t>
  </si>
  <si>
    <t>Table 4 shows annual vehicle kilometres on major roads in Manchester and Greater Manchester in 2017.</t>
  </si>
  <si>
    <t>Table 4 Vehicle Kilometres in 2017</t>
  </si>
  <si>
    <t>Traffic Composition 2017</t>
  </si>
  <si>
    <t>Table 5 shows the percentage composition of traffic in Manchester in 2017 compared to the county as a whole.</t>
  </si>
  <si>
    <t>Table 5 Percentage Composition of Traffic in Manchester and Greater Manchester 2017 (0700-1900)</t>
  </si>
  <si>
    <t>* from ONS 2017 Mid-Year Estimates for Population Change (Table MYE2)</t>
  </si>
  <si>
    <t>**Road lengths above are taken from DfT Table RDL0202a 2017. They may differ from those used in tables of vehicle kilometres elsewhere in this report which utilise a simplified network.</t>
  </si>
  <si>
    <t>2017 Total Road Length (km)**</t>
  </si>
  <si>
    <t>Summary Road Traffic - Vehicle Kilometres Travelled 2017</t>
  </si>
  <si>
    <t>*National Growth - DfT defines urban roads as roads within a population area of 10000 or more. Pre 2017 values were based on the 2001 census definition of urban settlements. The 2017 figure uses the 2011 census definition of urban settlement. The figure for 2016 has also been revised .</t>
  </si>
  <si>
    <t>2017 Population (rounded)*</t>
  </si>
  <si>
    <t>% Change in Combined A and B Road 12 Hour Weekday Flow 2016 to 2017</t>
  </si>
  <si>
    <t>Summary Road Traffic - Composition 2017</t>
  </si>
  <si>
    <t>Table 1 gives 24-hour annual average weekday traffic flows on the eight motorway sections in Manchester for which ATC or manual data was available in both 2016 and 2017.</t>
  </si>
  <si>
    <t>ATC data used is unclassified and goods vehicle estimates are based on the most recent manual counts factored to 2016 or 2017.</t>
  </si>
  <si>
    <t>Table 1 Average 24-Hour Weekday Motorway Flows in 2017 with Percentage Changes Since 2016</t>
  </si>
  <si>
    <t>GM (51 Links)</t>
  </si>
  <si>
    <t>% Change in Motorway 24 Hour Weekday Flow 2016 to 2017</t>
  </si>
  <si>
    <t>* National Motorway Growth based on table TRA0301 (DfT)</t>
  </si>
  <si>
    <t>** Based on major urban A roads. From 2017 this figure takes a 2011 base (previously 2001) to reflect changing census definitions of urban settlement.</t>
  </si>
  <si>
    <t>**-1</t>
  </si>
  <si>
    <t>*-1</t>
  </si>
  <si>
    <t>**0</t>
  </si>
  <si>
    <t>Summary Rail &amp; Metrolink</t>
  </si>
  <si>
    <r>
      <t>Table 2  Average 12-Hour Weekday A and B Traffic Flows in 2017 with</t>
    </r>
    <r>
      <rPr>
        <sz val="11"/>
        <rFont val="Calibri"/>
        <family val="2"/>
      </rPr>
      <t xml:space="preserve"> </t>
    </r>
    <r>
      <rPr>
        <b/>
        <sz val="11"/>
        <rFont val="Calibri"/>
        <family val="2"/>
      </rPr>
      <t>Percentage Changes Since 2016</t>
    </r>
  </si>
  <si>
    <t>Table 11 Metrolink Inbound Boarders and Alighters</t>
  </si>
  <si>
    <t>Table 12 Metrolink Patronage City Zone Weekday</t>
  </si>
  <si>
    <t>Table 13 Metrolink Trends AM Peak</t>
  </si>
  <si>
    <t>Table 14 Metrolink Trends Off-peak</t>
  </si>
  <si>
    <t>Table 15 Key Centre Survey Summary by Site AM</t>
  </si>
  <si>
    <t>LGVs</t>
  </si>
  <si>
    <t>OGVs</t>
  </si>
  <si>
    <t>Motor Cycles</t>
  </si>
  <si>
    <t>Car Trips</t>
  </si>
  <si>
    <t>Pedal Cycles</t>
  </si>
  <si>
    <t>Bus Trips</t>
  </si>
  <si>
    <t>Metrolink</t>
  </si>
  <si>
    <t>All Trips (excl m/c &amp; goods)</t>
  </si>
  <si>
    <t>A56 Gt Ducie St</t>
  </si>
  <si>
    <t>A6042 Corporation St</t>
  </si>
  <si>
    <t>C Dantzic St</t>
  </si>
  <si>
    <t/>
  </si>
  <si>
    <t>A664 Shudehill</t>
  </si>
  <si>
    <t>U Tib St</t>
  </si>
  <si>
    <t>U Oldham St</t>
  </si>
  <si>
    <t>U Spear St</t>
  </si>
  <si>
    <t>U Little Lever St</t>
  </si>
  <si>
    <t>A62 Newton St</t>
  </si>
  <si>
    <t>U Dean St</t>
  </si>
  <si>
    <t>U Ducie St ( One Way )</t>
  </si>
  <si>
    <t>C Store St</t>
  </si>
  <si>
    <t>U Chapeltown St</t>
  </si>
  <si>
    <t>U Baird St</t>
  </si>
  <si>
    <t>U Travis St</t>
  </si>
  <si>
    <t>B6469 Fairfield St</t>
  </si>
  <si>
    <t>A6 London Rd</t>
  </si>
  <si>
    <t>U Sackville St</t>
  </si>
  <si>
    <t>A34 Oxford St</t>
  </si>
  <si>
    <t>C Cambridge St</t>
  </si>
  <si>
    <t>A5103 Medlock St</t>
  </si>
  <si>
    <t>U Garwood St</t>
  </si>
  <si>
    <t>U Melbourne St</t>
  </si>
  <si>
    <t>A56 Chester Rd</t>
  </si>
  <si>
    <t>A6 Chapel St</t>
  </si>
  <si>
    <t>A6041 Blackfriars Rd</t>
  </si>
  <si>
    <t>Salford Central Station</t>
  </si>
  <si>
    <t>Deansgate Station</t>
  </si>
  <si>
    <t>Oxford Rd Station</t>
  </si>
  <si>
    <t>Piccadilly Station</t>
  </si>
  <si>
    <t>Victoria Station</t>
  </si>
  <si>
    <t>A62 Lever St</t>
  </si>
  <si>
    <t>Port St</t>
  </si>
  <si>
    <t>Laystall St</t>
  </si>
  <si>
    <t>Newcastle St</t>
  </si>
  <si>
    <t>U Blantyre St</t>
  </si>
  <si>
    <t>New Elm St Cycle Path</t>
  </si>
  <si>
    <t>Bloom St</t>
  </si>
  <si>
    <t>U Men Arena</t>
  </si>
  <si>
    <t>New Bridge St</t>
  </si>
  <si>
    <t>A6143 Water St</t>
  </si>
  <si>
    <t>A34 New Quay St</t>
  </si>
  <si>
    <t>Higher Oswald Street</t>
  </si>
  <si>
    <t>Egerton St Bridge Towpath</t>
  </si>
  <si>
    <t>U Gore St</t>
  </si>
  <si>
    <t>A6042 Trinity Way</t>
  </si>
  <si>
    <t>Chorlton Street Bus Station</t>
  </si>
  <si>
    <t>U Hulme Street</t>
  </si>
  <si>
    <t>Entrance To Aldi Car Park</t>
  </si>
  <si>
    <t>Blantyre Street</t>
  </si>
  <si>
    <t>Great Ancoats Street Towpath</t>
  </si>
  <si>
    <t>Wilmott Street</t>
  </si>
  <si>
    <t>Millbank Street</t>
  </si>
  <si>
    <t>Riga Street</t>
  </si>
  <si>
    <t>Great Ancoats Street Towpath 2</t>
  </si>
  <si>
    <t>U Lomax Street</t>
  </si>
  <si>
    <t>U New Bailey Street Car Park</t>
  </si>
  <si>
    <t>Crown St</t>
  </si>
  <si>
    <t>Queen St</t>
  </si>
  <si>
    <t>U Mirabel Street</t>
  </si>
  <si>
    <t>A34 Brook Street</t>
  </si>
  <si>
    <t>Altrincham ML</t>
  </si>
  <si>
    <t>Bury ML</t>
  </si>
  <si>
    <t>Eccles ML</t>
  </si>
  <si>
    <t>East Didsbury ML</t>
  </si>
  <si>
    <t>Rochdale ML</t>
  </si>
  <si>
    <t>Ashton ML</t>
  </si>
  <si>
    <t>Table 16 Key Centre Survey Summary by Site OP</t>
  </si>
  <si>
    <t>C Dantzig St</t>
  </si>
  <si>
    <t>Summary Road Traffic - Traffic Flows 2017</t>
  </si>
  <si>
    <t>Authors: Melanie Newall, Jeremy Morewood</t>
  </si>
  <si>
    <t>Table 17 Key Centre Traffic Trend</t>
  </si>
  <si>
    <t xml:space="preserve">Table 19 Trend in Manchester Key Centre Car Occupancy Rates </t>
  </si>
  <si>
    <t>Tables 18 &amp; 19  Key Centre Car Occupancy</t>
  </si>
  <si>
    <t xml:space="preserve">Table 20 Rail to Key Centre </t>
  </si>
  <si>
    <t xml:space="preserve">Table 21 Metro to Key Centre </t>
  </si>
  <si>
    <t xml:space="preserve">Table 22 Trend in Pedestrians Entering Manchester Key Centre </t>
  </si>
  <si>
    <t>Table 22 Walk to Key centre</t>
  </si>
  <si>
    <t xml:space="preserve">Table 23 Key Centre Car&amp; Non-carTrips </t>
  </si>
  <si>
    <t xml:space="preserve"> Table 23     Car and Non-Car Trips into Manchester Key Centre</t>
  </si>
  <si>
    <t>Tables 27 &amp; 28 Walk &amp; Cycle NOMA</t>
  </si>
  <si>
    <t>Table 29 KSI Casualty Trend 2000 - December 2017 and Projection to 2020</t>
  </si>
  <si>
    <t xml:space="preserve">Table 29 LTP3 KSI Trend  </t>
  </si>
  <si>
    <t>Table 30 KSI Casualty Rate Trend 2000 - December 2017 and Projection to 2020</t>
  </si>
  <si>
    <t>KSI  Casualty Rate Trend 2000 - December 2017 and Projection to 2020</t>
  </si>
  <si>
    <t>Table 30 LTP3 KSI Rate Trend</t>
  </si>
  <si>
    <t>Table 31: Road Injury Accidents by Severity</t>
  </si>
  <si>
    <t>Table 32: Child and Adult KSI Road Injury Accidents</t>
  </si>
  <si>
    <t>Table 33: Child and Adult Pedestrian Road Injury Accidents</t>
  </si>
  <si>
    <t>Table 34: Child and Adult Pedal Cycle Road Injury Accidents</t>
  </si>
  <si>
    <t>Tables 31 to 34 Accidents</t>
  </si>
  <si>
    <t>Index of Sheets (Hyperlinked)</t>
  </si>
  <si>
    <t>Tables 35 and 36 show respectively average journey time rates and speeds for A and B roads for each year from 2004/05 to 2017. For comparison, the 2017 journey time rates and speeds for Greater Manchester are also shown.</t>
  </si>
  <si>
    <t xml:space="preserve">Table 35 Manchester and Greater Manchester Average Journey Time Rates (Mins / Mile) </t>
  </si>
  <si>
    <t>Table 36 Manchester and Greater Manchester Average Speeds (MPH)</t>
  </si>
  <si>
    <r>
      <t xml:space="preserve">The journey time rates are the sum of the average link times divided by the sum of the link lengths for the set of links and time period under consideration. Previously the link times shown were the average of observations for the 12-month period running from September to August, but </t>
    </r>
    <r>
      <rPr>
        <u/>
        <sz val="11"/>
        <rFont val="Calibri"/>
        <family val="2"/>
        <scheme val="minor"/>
      </rPr>
      <t>from 2017 the link times shown are for the calendar year from January to December</t>
    </r>
    <r>
      <rPr>
        <sz val="11"/>
        <rFont val="Calibri"/>
        <family val="2"/>
        <scheme val="minor"/>
      </rPr>
      <t>. All journey time rates are for an average weekday excluding school holidays and bank holidays.</t>
    </r>
  </si>
  <si>
    <t>Tables 35 &amp; 36 Congestion</t>
  </si>
  <si>
    <t>Appendix 1: List of Traffic Flows on Major Roads (separate document)</t>
  </si>
  <si>
    <t>Summary Key Facts Road Traffic</t>
  </si>
  <si>
    <t>Tables 24-26 NOMA Traffic</t>
  </si>
  <si>
    <t>For detailed information on road casualties in Manchester please refer to SRAD Report 1911 'District Tabulations &amp; Comparisons'</t>
  </si>
  <si>
    <t>M60 bet, Jns 12 &amp; 13</t>
  </si>
  <si>
    <t>A34 Oxford Road, Manchester City Centre</t>
  </si>
  <si>
    <t>Summary Road Traffic Growth</t>
  </si>
  <si>
    <t>District and GM figures are based on 12-hour average weekday flows on a sample of A and B Road links throughout  Greater Manchester. 1993-2017 National Data based on average 24-hour daily traffic flow data for urban A Roads  published in Table TRA0301 Road Traffic Estimates May 2019 (DfT)*</t>
  </si>
  <si>
    <t>% Change in A and B Road Journey Time (2017/2015-16)*</t>
  </si>
  <si>
    <t>* From 2017, congestion data is measured over the calendar year and not the period from September to August as shown in previous data.</t>
  </si>
  <si>
    <t>Mar/Apr 2018</t>
  </si>
  <si>
    <t>% Change since 2017</t>
  </si>
  <si>
    <t>Increased from 63% to 78%</t>
  </si>
  <si>
    <t>Increased from 57% to 70%</t>
  </si>
  <si>
    <t>Change in non-car modal share since 2017</t>
  </si>
  <si>
    <t>Increased from 77% to 78%</t>
  </si>
  <si>
    <t>Decreased from 71% to 70%</t>
  </si>
  <si>
    <t>Table 15 Key Centre Cordon Survey Summary by Site in February/March 2019 (07:30-09:30) AM Peak</t>
  </si>
  <si>
    <t>NOT SURVEYED IN 2019 - ROAD CLOSED</t>
  </si>
  <si>
    <t>Table 16 Key Centre Cordon Survey Summary by Site in February/March 2019 (10:00-12:00) Off-Peak</t>
  </si>
  <si>
    <t>2019/1997</t>
  </si>
  <si>
    <t>This table summarises all the AM peak cordon surveys conducted in Manchester City centre in February and March 2019</t>
  </si>
  <si>
    <t xml:space="preserve"> Site 85302: Car occupancy survey re-introduced a this site in 2019. Traffic and pedestrian flows likely to be inflated due to closure of Site 85301 on day of survey.</t>
  </si>
  <si>
    <t xml:space="preserve"> Site 85310: Site re-opened in 2019 following closure in 2017 &amp; 2018.</t>
  </si>
  <si>
    <t>*Manchester and Salford Inner Ring Road Improvement Scheme (28.08.2018 -  31.11.2019)</t>
  </si>
  <si>
    <t>85320*</t>
  </si>
  <si>
    <t>85321*</t>
  </si>
  <si>
    <t>85322*</t>
  </si>
  <si>
    <t>85323*</t>
  </si>
  <si>
    <t>85324*</t>
  </si>
  <si>
    <t>85351*</t>
  </si>
  <si>
    <t>85341*</t>
  </si>
  <si>
    <t>The various long-term roadworks associated with this scheme involved measures including temporary traffic lights, lane and junction closures, footpath and crossing island closures at Chester Road Roundabout/Regent Road/Trinity Way/Water Street. These are likely to have affected flows at the asterisked sites and possibly others.</t>
  </si>
  <si>
    <t>Table 17 Manchester Key Centre Cordon Counts 1997, 1999, 2002, 2005 &amp; 2009-2019</t>
  </si>
  <si>
    <t>Table 18 Manchester Key Centre Car Occupancy Rates Feb/Mar 2019</t>
  </si>
  <si>
    <t>Site 85302 - A6042 Corporation St: Car occupancy survey re-introduced in 2019.</t>
  </si>
  <si>
    <t>85301 A56 Great Ducie St</t>
  </si>
  <si>
    <t>85302 A6042 Corporation St</t>
  </si>
  <si>
    <t>85344 U M.E.N. Arena</t>
  </si>
  <si>
    <t>2017**</t>
  </si>
  <si>
    <t>2019**</t>
  </si>
  <si>
    <t>** Manchester Key Centre Cordon rail passenger surveys were cancelled in 2017 and 2019 - data was obtained from passenger boarding/alighting video surveys undertaken for the TfGM Rail Team in March of those years.</t>
  </si>
  <si>
    <t>* Due to major refurbishments at the Deansgate-Castlefield Metrolink stop during the 2015 survey, access to Deansgate Station via the footbridge or associated stairway was unavailable, as was any step-free access between the two locations.</t>
  </si>
  <si>
    <t xml:space="preserve">Table 20 Rail Passengers Entering Manchester Key Centre 1997, 1999, 2002, 2005, 2006 &amp; 2009 - 2019
</t>
  </si>
  <si>
    <t>2019</t>
  </si>
  <si>
    <t xml:space="preserve">Table 21 Metrolink Passengers Entering Manchester Key Centre 1997, 1999, 2002, 2005, 2006 &amp; 2009-2019
</t>
  </si>
  <si>
    <t>2019/2002</t>
  </si>
  <si>
    <t>Sites 85358, 85361, 85381: no traffic counts undertaken at these sites in 2019 due to closures.</t>
  </si>
  <si>
    <t>Site 85384: Pedestrian and cycle flows affected due to part closure of Mirabel St due to bridge works. Flows possibly diverted via sites 85301 and 85349.</t>
  </si>
  <si>
    <t>U Total Car Park*</t>
  </si>
  <si>
    <t>U Dantzic St**</t>
  </si>
  <si>
    <t>Total 2019</t>
  </si>
  <si>
    <t xml:space="preserve">Table 24 Road Traffic Entering NOMA Development in 2019 (07:30-09:30) </t>
  </si>
  <si>
    <t xml:space="preserve">Table 25 Road Traffic Entering  NOMA Development in 2019 (10:00-12:00) </t>
  </si>
  <si>
    <t>Pedal Cycles are included in both Road Traffic and in Tables 26 and 27 Walk and Cycle NOMA</t>
  </si>
  <si>
    <t>* This car park was reduced in size in 2016 due to building work.</t>
  </si>
  <si>
    <t>** Cycles on Dantzig St link count are actually cycles entering the building and are reported under Site 85383. Cycles from the pedestrian count are reported here.</t>
  </si>
  <si>
    <t xml:space="preserve"> Total - NOMA Site 2019</t>
  </si>
  <si>
    <t>Table 27 Pedestrians and Pedal Cyclists Entering NOMA Development in 2019</t>
  </si>
  <si>
    <t>NOMA Building Main and rear Entrance 2019</t>
  </si>
  <si>
    <t>The Co-operative Building 2019</t>
  </si>
  <si>
    <t>Table 28 Pedestrians and Pedal Cyclists Leaving NOMA Development in 2019</t>
  </si>
  <si>
    <t>NOMA Building Main Entrance - 2019</t>
  </si>
  <si>
    <t xml:space="preserve">                            SRAD REPORT No.2024 Transport Statistics Manchester 2018-19</t>
  </si>
  <si>
    <t>This report is designed to complement SRAD Reports No.2021, ‘Transport Statistics Greater Manchester 2018-19’ and No.2008, ‘Road Casualty Statistics Greater Manchester 2018’. It focuses on the statistics for Manchester and compares them to those for Greater Manchester where appropriate.</t>
  </si>
  <si>
    <t>Report Version Number: 1.0</t>
  </si>
  <si>
    <t>Manchester and Salford Inner Ring Road Improvement Scheme (28.08.2018 -  31.11.2019)</t>
  </si>
  <si>
    <t xml:space="preserve">Average Car Occupancy = </t>
  </si>
  <si>
    <t>Car Occupancy Surveys - Where car occupancy surveys have not been undertaken, the sites have been allotted the average value (highlighted).</t>
  </si>
  <si>
    <t>The various long-term roadworks associated with this scheme involved measures including temporary traffic lights, lane and junction closures and footpath and crossing island closures at Chester Road Roundabout/Regent Road/Trinity Way/Water Street between the above dates. These are likely to have affected traffic and pedestrian flows throughout Manchester key centre. The report has indicated this where effects were felt most likely but it is impossible to quantify the precise influence of these measures - users should consider this when referring to the report.</t>
  </si>
  <si>
    <t xml:space="preserve">Table 26 Road Traffic Entering NOMA Development in 2019 (16:00 -18:00) </t>
  </si>
  <si>
    <r>
      <t xml:space="preserve">Tables providing details of road traffic and modal share trends are presented in this report. </t>
    </r>
    <r>
      <rPr>
        <b/>
        <sz val="11"/>
        <rFont val="Calibri"/>
        <family val="2"/>
      </rPr>
      <t>These are the results of the annual Key Centre Cordon Surveys which were conducted in February/March 2019.</t>
    </r>
  </si>
  <si>
    <t>Date Changed: 07/07/2020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</si>
</sst>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
    <numFmt numFmtId="167" formatCode="0.0%"/>
    <numFmt numFmtId="168" formatCode="0.0000"/>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Times New Roman"/>
      <family val="1"/>
    </font>
    <font>
      <u/>
      <sz val="8"/>
      <color indexed="12"/>
      <name val="Times New Roman"/>
      <family val="1"/>
    </font>
    <font>
      <sz val="10"/>
      <color indexed="8"/>
      <name val="Arial"/>
      <family val="2"/>
    </font>
    <font>
      <sz val="11"/>
      <name val="Calibri"/>
      <family val="2"/>
    </font>
    <font>
      <b/>
      <sz val="10"/>
      <name val="Arial"/>
      <family val="2"/>
    </font>
    <font>
      <sz val="11"/>
      <name val="Arial"/>
      <family val="2"/>
    </font>
    <font>
      <sz val="11"/>
      <name val="Calibri"/>
      <family val="2"/>
      <scheme val="minor"/>
    </font>
    <font>
      <b/>
      <sz val="11"/>
      <name val="Calibri"/>
      <family val="2"/>
      <scheme val="minor"/>
    </font>
    <font>
      <b/>
      <sz val="11"/>
      <name val="Calibri"/>
      <family val="2"/>
    </font>
    <font>
      <sz val="10"/>
      <name val="Calibri"/>
      <family val="2"/>
      <scheme val="minor"/>
    </font>
    <font>
      <sz val="8"/>
      <name val="Calibri"/>
      <family val="2"/>
    </font>
    <font>
      <b/>
      <sz val="8"/>
      <name val="Verdana"/>
      <family val="2"/>
    </font>
    <font>
      <vertAlign val="superscript"/>
      <sz val="11"/>
      <name val="Calibri"/>
      <family val="2"/>
      <scheme val="minor"/>
    </font>
    <font>
      <u/>
      <sz val="12"/>
      <name val="Calibri"/>
      <family val="2"/>
      <scheme val="minor"/>
    </font>
    <font>
      <sz val="12"/>
      <name val="Calibri"/>
      <family val="2"/>
      <scheme val="minor"/>
    </font>
    <font>
      <sz val="10"/>
      <color rgb="FF0070C0"/>
      <name val="Arial"/>
      <family val="2"/>
    </font>
    <font>
      <sz val="11"/>
      <color rgb="FF0070C0"/>
      <name val="Calibri"/>
      <family val="2"/>
      <scheme val="minor"/>
    </font>
    <font>
      <sz val="11"/>
      <color theme="0"/>
      <name val="Calibri"/>
      <family val="2"/>
      <scheme val="minor"/>
    </font>
    <font>
      <sz val="10"/>
      <color theme="3"/>
      <name val="Arial"/>
      <family val="2"/>
    </font>
    <font>
      <sz val="10"/>
      <color theme="0"/>
      <name val="Arial"/>
      <family val="2"/>
    </font>
    <font>
      <sz val="8"/>
      <color theme="0"/>
      <name val="Times New Roman"/>
      <family val="1"/>
    </font>
    <font>
      <b/>
      <sz val="8"/>
      <name val="Times New Roman"/>
      <family val="1"/>
    </font>
    <font>
      <b/>
      <sz val="14"/>
      <name val="Calibri"/>
      <family val="2"/>
      <scheme val="minor"/>
    </font>
    <font>
      <b/>
      <sz val="8"/>
      <name val="Calibri"/>
      <family val="2"/>
      <scheme val="minor"/>
    </font>
    <font>
      <b/>
      <sz val="8"/>
      <name val="Arial"/>
      <family val="2"/>
    </font>
    <font>
      <sz val="8"/>
      <name val="Calibri"/>
      <family val="2"/>
      <scheme val="minor"/>
    </font>
    <font>
      <vertAlign val="superscript"/>
      <sz val="11"/>
      <name val="Calibri"/>
      <family val="2"/>
    </font>
    <font>
      <sz val="8"/>
      <name val="Times New Roman"/>
      <family val="1"/>
    </font>
    <font>
      <sz val="14"/>
      <name val="Calibri"/>
      <family val="2"/>
      <scheme val="minor"/>
    </font>
    <font>
      <b/>
      <sz val="8"/>
      <name val="Calibri"/>
      <family val="2"/>
    </font>
    <font>
      <b/>
      <vertAlign val="superscript"/>
      <sz val="8"/>
      <name val="Calibri"/>
      <family val="2"/>
      <scheme val="minor"/>
    </font>
    <font>
      <sz val="10"/>
      <color rgb="FFFF0000"/>
      <name val="Arial"/>
      <family val="2"/>
    </font>
    <font>
      <sz val="10"/>
      <name val="Calibri"/>
      <family val="2"/>
    </font>
    <font>
      <u/>
      <sz val="11"/>
      <name val="Calibri"/>
      <family val="2"/>
      <scheme val="minor"/>
    </font>
    <font>
      <sz val="12"/>
      <name val="Times New Roman"/>
      <family val="1"/>
    </font>
    <font>
      <sz val="10"/>
      <name val="Tahoma"/>
      <family val="2"/>
    </font>
    <font>
      <b/>
      <sz val="14"/>
      <name val="Calibri"/>
      <family val="2"/>
    </font>
    <font>
      <sz val="11"/>
      <color rgb="FFFF0000"/>
      <name val="Calibri"/>
      <family val="2"/>
      <scheme val="minor"/>
    </font>
    <font>
      <b/>
      <sz val="11"/>
      <color rgb="FFFF0000"/>
      <name val="Calibri"/>
      <family val="2"/>
      <scheme val="minor"/>
    </font>
    <font>
      <sz val="12"/>
      <name val="Arial"/>
      <family val="2"/>
    </font>
    <font>
      <sz val="9"/>
      <color theme="0"/>
      <name val="Arial"/>
      <family val="2"/>
    </font>
    <font>
      <sz val="11"/>
      <color rgb="FFFF0000"/>
      <name val="Calibri"/>
      <family val="2"/>
    </font>
    <font>
      <sz val="18"/>
      <name val="Calibri"/>
      <family val="2"/>
    </font>
    <font>
      <b/>
      <u/>
      <sz val="11"/>
      <name val="Calibri"/>
      <family val="2"/>
      <scheme val="minor"/>
    </font>
    <font>
      <b/>
      <sz val="13"/>
      <name val="Calibri"/>
      <family val="2"/>
    </font>
    <font>
      <sz val="8"/>
      <name val="Arial"/>
      <family val="2"/>
    </font>
    <font>
      <sz val="10"/>
      <color theme="0"/>
      <name val="Calibri"/>
      <family val="2"/>
      <scheme val="minor"/>
    </font>
    <font>
      <i/>
      <sz val="11"/>
      <name val="Calibri"/>
      <family val="2"/>
    </font>
    <font>
      <b/>
      <sz val="12"/>
      <name val="Calibri"/>
      <family val="2"/>
      <scheme val="minor"/>
    </font>
    <font>
      <b/>
      <u/>
      <sz val="12"/>
      <name val="Calibri"/>
      <family val="2"/>
      <scheme val="minor"/>
    </font>
    <font>
      <sz val="12"/>
      <name val="Calibri"/>
      <family val="2"/>
    </font>
    <font>
      <b/>
      <sz val="10"/>
      <name val="Calibri"/>
      <family val="2"/>
      <scheme val="minor"/>
    </font>
    <font>
      <sz val="18"/>
      <name val="Calibri"/>
      <family val="2"/>
      <scheme val="minor"/>
    </font>
    <font>
      <sz val="18"/>
      <name val="Times New Roman"/>
      <family val="1"/>
    </font>
    <font>
      <sz val="11"/>
      <color theme="0"/>
      <name val="Calibri"/>
      <family val="2"/>
    </font>
    <font>
      <b/>
      <sz val="11"/>
      <color theme="1"/>
      <name val="Calibri"/>
      <family val="2"/>
      <scheme val="minor"/>
    </font>
    <font>
      <sz val="10"/>
      <color theme="1"/>
      <name val="Arial"/>
      <family val="2"/>
    </font>
    <font>
      <sz val="10"/>
      <color theme="1"/>
      <name val="Calibri"/>
      <family val="2"/>
      <scheme val="minor"/>
    </font>
    <font>
      <b/>
      <sz val="10"/>
      <color theme="1"/>
      <name val="Calibri"/>
      <family val="2"/>
      <scheme val="minor"/>
    </font>
    <font>
      <b/>
      <sz val="8"/>
      <color rgb="FFFF0000"/>
      <name val="Times New Roman"/>
      <family val="1"/>
    </font>
    <font>
      <sz val="9"/>
      <name val="Times New Roman"/>
      <family val="1"/>
    </font>
    <font>
      <sz val="12"/>
      <color theme="0"/>
      <name val="Arial"/>
      <family val="2"/>
    </font>
  </fonts>
  <fills count="9">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D9D9D9"/>
        <bgColor rgb="FF000000"/>
      </patternFill>
    </fill>
    <fill>
      <patternFill patternType="solid">
        <fgColor theme="0" tint="-0.249977111117893"/>
        <bgColor indexed="64"/>
      </patternFill>
    </fill>
  </fills>
  <borders count="17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auto="1"/>
      </left>
      <right/>
      <top/>
      <bottom style="thin">
        <color auto="1"/>
      </bottom>
      <diagonal/>
    </border>
    <border>
      <left style="thin">
        <color auto="1"/>
      </left>
      <right/>
      <top style="thin">
        <color auto="1"/>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double">
        <color auto="1"/>
      </top>
      <bottom style="thin">
        <color auto="1"/>
      </bottom>
      <diagonal/>
    </border>
    <border>
      <left/>
      <right/>
      <top style="thin">
        <color indexed="64"/>
      </top>
      <bottom/>
      <diagonal/>
    </border>
    <border>
      <left/>
      <right/>
      <top style="double">
        <color auto="1"/>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22"/>
      </right>
      <top style="thin">
        <color indexed="22"/>
      </top>
      <bottom/>
      <diagonal/>
    </border>
    <border>
      <left style="thin">
        <color indexed="22"/>
      </left>
      <right style="thin">
        <color indexed="22"/>
      </right>
      <top style="thin">
        <color indexed="22"/>
      </top>
      <bottom/>
      <diagonal/>
    </border>
    <border>
      <left style="double">
        <color indexed="64"/>
      </left>
      <right style="thin">
        <color indexed="22"/>
      </right>
      <top style="thin">
        <color indexed="64"/>
      </top>
      <bottom style="thin">
        <color indexed="64"/>
      </bottom>
      <diagonal/>
    </border>
    <border>
      <left style="thin">
        <color indexed="22"/>
      </left>
      <right style="thin">
        <color auto="1"/>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diagonal/>
    </border>
    <border>
      <left/>
      <right/>
      <top style="thin">
        <color indexed="64"/>
      </top>
      <bottom style="double">
        <color indexed="64"/>
      </bottom>
      <diagonal/>
    </border>
    <border>
      <left style="double">
        <color indexed="64"/>
      </left>
      <right style="thin">
        <color auto="1"/>
      </right>
      <top/>
      <bottom style="thin">
        <color auto="1"/>
      </bottom>
      <diagonal/>
    </border>
    <border>
      <left style="thin">
        <color auto="1"/>
      </left>
      <right style="double">
        <color indexed="64"/>
      </right>
      <top/>
      <bottom style="thin">
        <color auto="1"/>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double">
        <color indexed="64"/>
      </right>
      <top style="medium">
        <color indexed="64"/>
      </top>
      <bottom style="thin">
        <color indexed="64"/>
      </bottom>
      <diagonal/>
    </border>
    <border>
      <left/>
      <right style="double">
        <color indexed="64"/>
      </right>
      <top style="thin">
        <color indexed="64"/>
      </top>
      <bottom/>
      <diagonal/>
    </border>
    <border>
      <left style="medium">
        <color indexed="64"/>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right style="medium">
        <color indexed="64"/>
      </right>
      <top style="thin">
        <color indexed="64"/>
      </top>
      <bottom/>
      <diagonal/>
    </border>
    <border>
      <left style="double">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thin">
        <color auto="1"/>
      </top>
      <bottom/>
      <diagonal/>
    </border>
    <border>
      <left style="thin">
        <color auto="1"/>
      </left>
      <right style="double">
        <color auto="1"/>
      </right>
      <top style="thin">
        <color auto="1"/>
      </top>
      <bottom/>
      <diagonal/>
    </border>
    <border>
      <left style="thin">
        <color auto="1"/>
      </left>
      <right style="thin">
        <color auto="1"/>
      </right>
      <top style="thin">
        <color auto="1"/>
      </top>
      <bottom/>
      <diagonal/>
    </border>
    <border>
      <left style="double">
        <color indexed="64"/>
      </left>
      <right style="medium">
        <color indexed="64"/>
      </right>
      <top/>
      <bottom style="thin">
        <color indexed="64"/>
      </bottom>
      <diagonal/>
    </border>
    <border>
      <left style="thin">
        <color auto="1"/>
      </left>
      <right style="thin">
        <color auto="1"/>
      </right>
      <top style="thin">
        <color auto="1"/>
      </top>
      <bottom style="thin">
        <color indexed="64"/>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thin">
        <color indexed="64"/>
      </bottom>
      <diagonal/>
    </border>
    <border>
      <left style="thin">
        <color auto="1"/>
      </left>
      <right style="double">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indexed="64"/>
      </left>
      <right/>
      <top style="thin">
        <color indexed="64"/>
      </top>
      <bottom/>
      <diagonal/>
    </border>
    <border>
      <left style="double">
        <color indexed="64"/>
      </left>
      <right style="medium">
        <color indexed="64"/>
      </right>
      <top style="thin">
        <color indexed="64"/>
      </top>
      <bottom/>
      <diagonal/>
    </border>
    <border>
      <left style="thin">
        <color auto="1"/>
      </left>
      <right style="double">
        <color auto="1"/>
      </right>
      <top style="thin">
        <color auto="1"/>
      </top>
      <bottom style="double">
        <color auto="1"/>
      </bottom>
      <diagonal/>
    </border>
    <border>
      <left style="thin">
        <color indexed="64"/>
      </left>
      <right style="medium">
        <color indexed="64"/>
      </right>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double">
        <color auto="1"/>
      </bottom>
      <diagonal/>
    </border>
    <border>
      <left style="thin">
        <color indexed="22"/>
      </left>
      <right style="thin">
        <color auto="1"/>
      </right>
      <top style="thin">
        <color indexed="64"/>
      </top>
      <bottom style="thin">
        <color indexed="64"/>
      </bottom>
      <diagonal/>
    </border>
    <border>
      <left style="thin">
        <color auto="1"/>
      </left>
      <right style="double">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auto="1"/>
      </bottom>
      <diagonal/>
    </border>
    <border>
      <left/>
      <right style="double">
        <color auto="1"/>
      </right>
      <top style="thin">
        <color indexed="64"/>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double">
        <color indexed="64"/>
      </right>
      <top style="thin">
        <color auto="1"/>
      </top>
      <bottom/>
      <diagonal/>
    </border>
    <border>
      <left style="thin">
        <color auto="1"/>
      </left>
      <right/>
      <top/>
      <bottom style="double">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style="thin">
        <color indexed="64"/>
      </top>
      <bottom/>
      <diagonal/>
    </border>
  </borders>
  <cellStyleXfs count="21">
    <xf numFmtId="0" fontId="0"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8" fillId="0" borderId="0"/>
    <xf numFmtId="0" fontId="6" fillId="0" borderId="0"/>
    <xf numFmtId="0" fontId="10" fillId="0" borderId="0"/>
    <xf numFmtId="0" fontId="10" fillId="0" borderId="0"/>
    <xf numFmtId="0" fontId="5" fillId="0" borderId="0"/>
    <xf numFmtId="0" fontId="8" fillId="0" borderId="0"/>
    <xf numFmtId="0" fontId="8" fillId="0" borderId="0"/>
    <xf numFmtId="0" fontId="6" fillId="0" borderId="0"/>
    <xf numFmtId="0" fontId="4" fillId="0" borderId="0"/>
    <xf numFmtId="0" fontId="6" fillId="0" borderId="0"/>
    <xf numFmtId="0" fontId="3" fillId="0" borderId="0"/>
    <xf numFmtId="0" fontId="6" fillId="0" borderId="0"/>
    <xf numFmtId="0" fontId="2" fillId="0" borderId="0"/>
    <xf numFmtId="0" fontId="35" fillId="0" borderId="0"/>
    <xf numFmtId="0" fontId="6" fillId="0" borderId="0"/>
    <xf numFmtId="0" fontId="1" fillId="0" borderId="0"/>
    <xf numFmtId="0" fontId="6" fillId="0" borderId="0"/>
    <xf numFmtId="0" fontId="68" fillId="0" borderId="0">
      <alignment horizontal="center" vertical="center"/>
    </xf>
  </cellStyleXfs>
  <cellXfs count="1112">
    <xf numFmtId="0" fontId="0" fillId="0" borderId="0" xfId="0"/>
    <xf numFmtId="0" fontId="5" fillId="6" borderId="0" xfId="7" applyFill="1"/>
    <xf numFmtId="0" fontId="6" fillId="0" borderId="0" xfId="0" applyFont="1"/>
    <xf numFmtId="0" fontId="12" fillId="0" borderId="0" xfId="0" applyFont="1"/>
    <xf numFmtId="0" fontId="14" fillId="0" borderId="0" xfId="0" applyFont="1"/>
    <xf numFmtId="0" fontId="14" fillId="0" borderId="0" xfId="0" applyFont="1" applyBorder="1"/>
    <xf numFmtId="0" fontId="11" fillId="0" borderId="0" xfId="0" applyFont="1"/>
    <xf numFmtId="0" fontId="17" fillId="0" borderId="0" xfId="0" applyFont="1"/>
    <xf numFmtId="0" fontId="16" fillId="0" borderId="19"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9" xfId="0" applyFont="1" applyBorder="1" applyAlignment="1">
      <alignment vertical="center" wrapText="1"/>
    </xf>
    <xf numFmtId="0" fontId="11" fillId="0" borderId="31" xfId="0" applyFont="1" applyBorder="1" applyAlignment="1">
      <alignment horizontal="center" vertical="center" wrapText="1"/>
    </xf>
    <xf numFmtId="0" fontId="11" fillId="0" borderId="31" xfId="0" applyFont="1" applyBorder="1" applyAlignment="1">
      <alignment horizontal="right" vertical="center" wrapText="1"/>
    </xf>
    <xf numFmtId="0" fontId="11" fillId="0" borderId="28" xfId="0" applyFont="1" applyBorder="1" applyAlignment="1">
      <alignment horizontal="right" vertical="center" wrapText="1"/>
    </xf>
    <xf numFmtId="0" fontId="11" fillId="0" borderId="7" xfId="0" applyFont="1" applyBorder="1" applyAlignment="1">
      <alignment horizontal="right" vertical="center" wrapText="1"/>
    </xf>
    <xf numFmtId="0" fontId="11" fillId="0" borderId="6" xfId="0" applyFont="1" applyBorder="1" applyAlignment="1">
      <alignment horizontal="right" vertical="center" wrapText="1"/>
    </xf>
    <xf numFmtId="0" fontId="11" fillId="0" borderId="5" xfId="0" applyFont="1" applyBorder="1" applyAlignment="1">
      <alignment horizontal="right" vertical="center" wrapText="1"/>
    </xf>
    <xf numFmtId="0" fontId="11" fillId="0" borderId="4" xfId="0" applyFont="1" applyBorder="1" applyAlignment="1">
      <alignment horizontal="right" vertical="center" wrapText="1"/>
    </xf>
    <xf numFmtId="0" fontId="11" fillId="0" borderId="3" xfId="0" applyFont="1" applyBorder="1" applyAlignment="1">
      <alignment horizontal="right" vertical="center" wrapText="1"/>
    </xf>
    <xf numFmtId="2" fontId="11" fillId="0" borderId="0" xfId="0" applyNumberFormat="1" applyFont="1"/>
    <xf numFmtId="1" fontId="14" fillId="0" borderId="0" xfId="0" applyNumberFormat="1" applyFont="1" applyBorder="1"/>
    <xf numFmtId="2" fontId="14" fillId="0" borderId="0" xfId="0" applyNumberFormat="1" applyFont="1" applyBorder="1"/>
    <xf numFmtId="0" fontId="19" fillId="0" borderId="0" xfId="0" applyFont="1"/>
    <xf numFmtId="12" fontId="20" fillId="0" borderId="0" xfId="0" applyNumberFormat="1" applyFont="1"/>
    <xf numFmtId="0" fontId="6" fillId="0" borderId="0" xfId="10" applyFont="1"/>
    <xf numFmtId="0" fontId="15" fillId="0" borderId="0" xfId="0" applyFont="1" applyBorder="1" applyAlignment="1">
      <alignment horizontal="left" vertical="center"/>
    </xf>
    <xf numFmtId="0" fontId="15" fillId="0" borderId="0" xfId="0" applyFont="1" applyBorder="1" applyAlignment="1">
      <alignment vertical="center"/>
    </xf>
    <xf numFmtId="0" fontId="17" fillId="0" borderId="0" xfId="0" applyFont="1" applyBorder="1" applyAlignment="1">
      <alignment vertical="center"/>
    </xf>
    <xf numFmtId="0" fontId="14" fillId="0" borderId="17" xfId="0" applyFont="1" applyBorder="1" applyAlignment="1">
      <alignment vertical="center"/>
    </xf>
    <xf numFmtId="1" fontId="14" fillId="0" borderId="16" xfId="0" applyNumberFormat="1" applyFont="1" applyBorder="1" applyAlignment="1">
      <alignment vertical="center"/>
    </xf>
    <xf numFmtId="1" fontId="14" fillId="0" borderId="17" xfId="0" applyNumberFormat="1" applyFont="1" applyBorder="1" applyAlignment="1">
      <alignment vertical="center"/>
    </xf>
    <xf numFmtId="0" fontId="14" fillId="0" borderId="18" xfId="0" applyFont="1" applyBorder="1" applyAlignment="1">
      <alignment vertical="center"/>
    </xf>
    <xf numFmtId="1" fontId="14" fillId="0" borderId="18" xfId="0" applyNumberFormat="1" applyFont="1" applyBorder="1" applyAlignment="1">
      <alignment vertical="center"/>
    </xf>
    <xf numFmtId="1" fontId="14" fillId="0" borderId="13" xfId="0" applyNumberFormat="1" applyFont="1" applyBorder="1" applyAlignment="1">
      <alignment vertical="center"/>
    </xf>
    <xf numFmtId="0" fontId="15" fillId="0" borderId="0" xfId="10" applyFont="1" applyFill="1" applyBorder="1" applyAlignment="1">
      <alignment horizontal="left" vertical="center"/>
    </xf>
    <xf numFmtId="0" fontId="15" fillId="0" borderId="0" xfId="10" applyFont="1" applyFill="1" applyBorder="1" applyAlignment="1">
      <alignment vertical="center"/>
    </xf>
    <xf numFmtId="0" fontId="17" fillId="0" borderId="0" xfId="10" applyFont="1" applyFill="1" applyBorder="1" applyAlignment="1">
      <alignment vertical="center"/>
    </xf>
    <xf numFmtId="0" fontId="6" fillId="0" borderId="0" xfId="10" applyFont="1" applyFill="1" applyBorder="1"/>
    <xf numFmtId="0" fontId="6" fillId="0" borderId="0" xfId="10" applyFont="1" applyFill="1" applyBorder="1" applyAlignment="1">
      <alignment vertical="top"/>
    </xf>
    <xf numFmtId="0" fontId="6" fillId="0" borderId="0" xfId="10" applyFont="1" applyAlignment="1">
      <alignment wrapText="1"/>
    </xf>
    <xf numFmtId="0" fontId="14" fillId="0" borderId="0" xfId="10" applyFont="1" applyFill="1" applyBorder="1" applyAlignment="1">
      <alignment vertical="center"/>
    </xf>
    <xf numFmtId="0" fontId="15" fillId="0" borderId="0" xfId="10" applyFont="1" applyFill="1" applyBorder="1" applyAlignment="1">
      <alignment horizontal="right" vertical="center"/>
    </xf>
    <xf numFmtId="0" fontId="14" fillId="0" borderId="0" xfId="10" applyFont="1" applyFill="1" applyBorder="1" applyAlignment="1">
      <alignment horizontal="left" vertical="center" indent="2"/>
    </xf>
    <xf numFmtId="1" fontId="14" fillId="0" borderId="0" xfId="10" applyNumberFormat="1" applyFont="1" applyFill="1" applyBorder="1" applyAlignment="1">
      <alignment vertical="center"/>
    </xf>
    <xf numFmtId="0" fontId="14" fillId="0" borderId="0" xfId="5" applyFont="1" applyFill="1" applyBorder="1" applyAlignment="1">
      <alignment horizontal="left" vertical="center" indent="2"/>
    </xf>
    <xf numFmtId="0" fontId="14" fillId="0" borderId="0" xfId="5" applyFont="1" applyFill="1" applyBorder="1" applyAlignment="1">
      <alignment horizontal="left" vertical="center" wrapText="1" indent="2"/>
    </xf>
    <xf numFmtId="0" fontId="21" fillId="0" borderId="0" xfId="1" quotePrefix="1" applyFont="1" applyAlignment="1" applyProtection="1"/>
    <xf numFmtId="0" fontId="22" fillId="0" borderId="0" xfId="0" applyFont="1"/>
    <xf numFmtId="0" fontId="14" fillId="0" borderId="0" xfId="3" applyFont="1"/>
    <xf numFmtId="0" fontId="26" fillId="0" borderId="0" xfId="0" applyFont="1"/>
    <xf numFmtId="0" fontId="16" fillId="0" borderId="27" xfId="0" applyFont="1" applyBorder="1" applyAlignment="1">
      <alignment horizontal="center" vertical="center" wrapText="1"/>
    </xf>
    <xf numFmtId="0" fontId="16" fillId="0" borderId="37" xfId="0" applyFont="1" applyBorder="1" applyAlignment="1">
      <alignment horizontal="center" vertical="center" wrapText="1"/>
    </xf>
    <xf numFmtId="0" fontId="11" fillId="0" borderId="29" xfId="0" applyFont="1" applyBorder="1" applyAlignment="1">
      <alignment horizontal="right" vertical="center" wrapText="1"/>
    </xf>
    <xf numFmtId="0" fontId="16" fillId="4" borderId="49" xfId="0" applyFont="1" applyFill="1" applyBorder="1" applyAlignment="1">
      <alignment horizontal="left" vertical="center" wrapText="1" indent="8"/>
    </xf>
    <xf numFmtId="0" fontId="6" fillId="4" borderId="66" xfId="0" applyFont="1" applyFill="1" applyBorder="1"/>
    <xf numFmtId="0" fontId="16" fillId="0" borderId="91" xfId="0" applyFont="1" applyBorder="1" applyAlignment="1">
      <alignment vertical="center" wrapText="1"/>
    </xf>
    <xf numFmtId="0" fontId="11" fillId="0" borderId="45" xfId="0" applyFont="1" applyBorder="1" applyAlignment="1">
      <alignment horizontal="center" vertical="center" wrapText="1"/>
    </xf>
    <xf numFmtId="0" fontId="11" fillId="0" borderId="45" xfId="0" applyFont="1" applyBorder="1" applyAlignment="1">
      <alignment horizontal="right" vertical="center" wrapText="1"/>
    </xf>
    <xf numFmtId="0" fontId="11" fillId="0" borderId="53" xfId="0" applyFont="1" applyBorder="1" applyAlignment="1">
      <alignment horizontal="right" vertical="center" wrapText="1"/>
    </xf>
    <xf numFmtId="0" fontId="15" fillId="2" borderId="55" xfId="0" applyFont="1" applyFill="1" applyBorder="1" applyAlignment="1">
      <alignment vertical="center"/>
    </xf>
    <xf numFmtId="0" fontId="14" fillId="2" borderId="55" xfId="0" applyFont="1" applyFill="1" applyBorder="1" applyAlignment="1">
      <alignment vertical="center"/>
    </xf>
    <xf numFmtId="0" fontId="14" fillId="2" borderId="56" xfId="0" applyFont="1" applyFill="1" applyBorder="1" applyAlignment="1">
      <alignment vertical="center"/>
    </xf>
    <xf numFmtId="0" fontId="15" fillId="0" borderId="109" xfId="0" applyFont="1" applyBorder="1" applyAlignment="1">
      <alignment horizontal="left" vertical="center"/>
    </xf>
    <xf numFmtId="0" fontId="15" fillId="0" borderId="110" xfId="0" applyFont="1" applyBorder="1" applyAlignment="1">
      <alignment horizontal="left" vertical="center" indent="2"/>
    </xf>
    <xf numFmtId="0" fontId="15" fillId="0" borderId="33" xfId="0" applyFont="1" applyBorder="1" applyAlignment="1">
      <alignment horizontal="right" vertical="center" wrapText="1"/>
    </xf>
    <xf numFmtId="0" fontId="15" fillId="0" borderId="32" xfId="0" applyFont="1" applyBorder="1" applyAlignment="1">
      <alignment horizontal="right" vertical="center"/>
    </xf>
    <xf numFmtId="0" fontId="15" fillId="0" borderId="36" xfId="0" applyFont="1" applyBorder="1" applyAlignment="1">
      <alignment horizontal="right" vertical="center" wrapText="1"/>
    </xf>
    <xf numFmtId="0" fontId="15" fillId="0" borderId="87" xfId="0" applyFont="1" applyBorder="1" applyAlignment="1">
      <alignment horizontal="right" vertical="center"/>
    </xf>
    <xf numFmtId="0" fontId="14" fillId="0" borderId="99" xfId="0" applyFont="1" applyBorder="1" applyAlignment="1">
      <alignment horizontal="left" vertical="center" indent="2"/>
    </xf>
    <xf numFmtId="1" fontId="14" fillId="0" borderId="33" xfId="0" applyNumberFormat="1" applyFont="1" applyBorder="1" applyAlignment="1">
      <alignment vertical="center"/>
    </xf>
    <xf numFmtId="0" fontId="14" fillId="0" borderId="34" xfId="0" applyFont="1" applyBorder="1" applyAlignment="1">
      <alignment vertical="center"/>
    </xf>
    <xf numFmtId="0" fontId="14" fillId="0" borderId="36" xfId="0" applyFont="1" applyBorder="1" applyAlignment="1">
      <alignment vertical="center"/>
    </xf>
    <xf numFmtId="0" fontId="14" fillId="0" borderId="94" xfId="0" applyFont="1" applyBorder="1" applyAlignment="1">
      <alignment vertical="center"/>
    </xf>
    <xf numFmtId="0" fontId="14" fillId="0" borderId="110" xfId="0" applyFont="1" applyBorder="1" applyAlignment="1">
      <alignment horizontal="left" vertical="center" indent="2"/>
    </xf>
    <xf numFmtId="0" fontId="14" fillId="0" borderId="58" xfId="0" applyFont="1" applyBorder="1" applyAlignment="1">
      <alignment vertical="center"/>
    </xf>
    <xf numFmtId="1" fontId="14" fillId="0" borderId="58" xfId="0" applyNumberFormat="1" applyFont="1" applyBorder="1" applyAlignment="1">
      <alignment vertical="center"/>
    </xf>
    <xf numFmtId="1" fontId="14" fillId="0" borderId="34" xfId="0" applyNumberFormat="1" applyFont="1" applyBorder="1" applyAlignment="1">
      <alignment vertical="center"/>
    </xf>
    <xf numFmtId="1" fontId="14" fillId="0" borderId="87" xfId="0" applyNumberFormat="1" applyFont="1" applyBorder="1" applyAlignment="1">
      <alignment vertical="center"/>
    </xf>
    <xf numFmtId="0" fontId="14" fillId="0" borderId="99" xfId="0" applyFont="1" applyFill="1" applyBorder="1" applyAlignment="1">
      <alignment horizontal="left" vertical="center" indent="2"/>
    </xf>
    <xf numFmtId="1" fontId="14" fillId="0" borderId="24" xfId="0" applyNumberFormat="1" applyFont="1" applyFill="1" applyBorder="1" applyAlignment="1">
      <alignment vertical="center"/>
    </xf>
    <xf numFmtId="1" fontId="14" fillId="0" borderId="36" xfId="0" applyNumberFormat="1" applyFont="1" applyBorder="1" applyAlignment="1">
      <alignment vertical="center"/>
    </xf>
    <xf numFmtId="1" fontId="14" fillId="0" borderId="94" xfId="0" applyNumberFormat="1" applyFont="1" applyBorder="1" applyAlignment="1">
      <alignment vertical="center"/>
    </xf>
    <xf numFmtId="0" fontId="14" fillId="0" borderId="110" xfId="5" applyFont="1" applyFill="1" applyBorder="1" applyAlignment="1">
      <alignment horizontal="left" vertical="center" indent="2"/>
    </xf>
    <xf numFmtId="0" fontId="14" fillId="0" borderId="110" xfId="5" applyFont="1" applyFill="1" applyBorder="1" applyAlignment="1">
      <alignment horizontal="left" vertical="center" wrapText="1" indent="2"/>
    </xf>
    <xf numFmtId="0" fontId="14" fillId="0" borderId="112" xfId="5" applyFont="1" applyFill="1" applyBorder="1" applyAlignment="1">
      <alignment horizontal="left" vertical="center" wrapText="1" indent="2"/>
    </xf>
    <xf numFmtId="1" fontId="14" fillId="0" borderId="116" xfId="0" applyNumberFormat="1" applyFont="1" applyBorder="1" applyAlignment="1">
      <alignment vertical="center"/>
    </xf>
    <xf numFmtId="1" fontId="14" fillId="0" borderId="117" xfId="0" applyNumberFormat="1" applyFont="1" applyBorder="1" applyAlignment="1">
      <alignment vertical="center"/>
    </xf>
    <xf numFmtId="1" fontId="14" fillId="0" borderId="115" xfId="0" applyNumberFormat="1" applyFont="1" applyBorder="1" applyAlignment="1">
      <alignment vertical="center"/>
    </xf>
    <xf numFmtId="1" fontId="14" fillId="0" borderId="65" xfId="0" applyNumberFormat="1" applyFont="1" applyBorder="1" applyAlignment="1">
      <alignment vertical="center"/>
    </xf>
    <xf numFmtId="0" fontId="28" fillId="0" borderId="0" xfId="3" applyFont="1" applyAlignment="1">
      <alignment horizontal="left"/>
    </xf>
    <xf numFmtId="0" fontId="27" fillId="0" borderId="0" xfId="0" applyFont="1"/>
    <xf numFmtId="0" fontId="8" fillId="0" borderId="0" xfId="3" applyFont="1"/>
    <xf numFmtId="0" fontId="11" fillId="0" borderId="0" xfId="3" applyFont="1" applyBorder="1" applyAlignment="1">
      <alignment horizontal="justify" vertical="center" wrapText="1"/>
    </xf>
    <xf numFmtId="0" fontId="8" fillId="0" borderId="0" xfId="3" applyFont="1" applyBorder="1"/>
    <xf numFmtId="0" fontId="14" fillId="0" borderId="58" xfId="0" applyFont="1" applyBorder="1"/>
    <xf numFmtId="0" fontId="8" fillId="0" borderId="0" xfId="3" applyFont="1" applyAlignment="1">
      <alignment horizontal="left"/>
    </xf>
    <xf numFmtId="1" fontId="8" fillId="0" borderId="0" xfId="3" applyNumberFormat="1" applyFont="1" applyAlignment="1">
      <alignment horizontal="left"/>
    </xf>
    <xf numFmtId="1" fontId="14" fillId="0" borderId="0" xfId="3" applyNumberFormat="1" applyFont="1" applyBorder="1" applyAlignment="1">
      <alignment horizontal="right" indent="2"/>
    </xf>
    <xf numFmtId="0" fontId="14" fillId="0" borderId="0" xfId="3" applyFont="1" applyBorder="1" applyAlignment="1">
      <alignment horizontal="right" indent="2"/>
    </xf>
    <xf numFmtId="0" fontId="15" fillId="0" borderId="0" xfId="3" applyFont="1" applyBorder="1" applyAlignment="1">
      <alignment horizontal="left"/>
    </xf>
    <xf numFmtId="0" fontId="14" fillId="0" borderId="0" xfId="3" applyFont="1" applyBorder="1" applyAlignment="1">
      <alignment horizontal="left"/>
    </xf>
    <xf numFmtId="0" fontId="28" fillId="0" borderId="0" xfId="3" applyFont="1"/>
    <xf numFmtId="0" fontId="16" fillId="0" borderId="0" xfId="0" applyFont="1"/>
    <xf numFmtId="1" fontId="14" fillId="0" borderId="0" xfId="3" applyNumberFormat="1" applyFont="1" applyFill="1" applyBorder="1" applyAlignment="1">
      <alignment horizontal="right" indent="2"/>
    </xf>
    <xf numFmtId="164" fontId="8" fillId="0" borderId="0" xfId="3" applyNumberFormat="1" applyFont="1" applyBorder="1"/>
    <xf numFmtId="1" fontId="14" fillId="0" borderId="0" xfId="3" applyNumberFormat="1" applyFont="1" applyBorder="1" applyAlignment="1">
      <alignment horizontal="left"/>
    </xf>
    <xf numFmtId="0" fontId="8" fillId="0" borderId="0" xfId="3" applyFont="1" applyBorder="1" applyAlignment="1">
      <alignment horizontal="right"/>
    </xf>
    <xf numFmtId="0" fontId="11" fillId="0" borderId="0" xfId="0" applyFont="1" applyFill="1" applyBorder="1" applyAlignment="1">
      <alignment vertical="center"/>
    </xf>
    <xf numFmtId="0" fontId="11" fillId="0" borderId="0" xfId="0" applyFont="1" applyFill="1" applyBorder="1" applyAlignment="1">
      <alignment horizontal="right" vertical="center"/>
    </xf>
    <xf numFmtId="0" fontId="14" fillId="0" borderId="0" xfId="3" applyFont="1" applyAlignment="1">
      <alignment horizontal="left"/>
    </xf>
    <xf numFmtId="0" fontId="15" fillId="0" borderId="0" xfId="3" applyFont="1" applyAlignment="1">
      <alignment horizontal="left"/>
    </xf>
    <xf numFmtId="0" fontId="30" fillId="0" borderId="0" xfId="0" applyFont="1"/>
    <xf numFmtId="0" fontId="18" fillId="0" borderId="0" xfId="0" applyFont="1" applyAlignment="1">
      <alignment horizontal="left" vertical="center"/>
    </xf>
    <xf numFmtId="0" fontId="33" fillId="0" borderId="0" xfId="0" applyFont="1"/>
    <xf numFmtId="0" fontId="11" fillId="0" borderId="27" xfId="0" applyFont="1" applyBorder="1" applyAlignment="1">
      <alignment horizontal="center" vertical="center" wrapText="1"/>
    </xf>
    <xf numFmtId="0" fontId="11" fillId="0" borderId="27" xfId="0" applyFont="1" applyBorder="1" applyAlignment="1">
      <alignment horizontal="right" vertical="center" wrapText="1"/>
    </xf>
    <xf numFmtId="0" fontId="11" fillId="0" borderId="37" xfId="0" applyFont="1" applyBorder="1" applyAlignment="1">
      <alignment horizontal="right" vertical="center" wrapText="1"/>
    </xf>
    <xf numFmtId="0" fontId="16" fillId="4" borderId="66" xfId="0" applyFont="1" applyFill="1" applyBorder="1" applyAlignment="1">
      <alignment horizontal="left" vertical="center" wrapText="1" indent="8"/>
    </xf>
    <xf numFmtId="0" fontId="16" fillId="0" borderId="91" xfId="0" applyFont="1" applyBorder="1" applyAlignment="1">
      <alignment vertical="center" wrapText="1"/>
    </xf>
    <xf numFmtId="0" fontId="16" fillId="0" borderId="19" xfId="0" applyFont="1" applyBorder="1" applyAlignment="1">
      <alignment vertical="center" wrapText="1"/>
    </xf>
    <xf numFmtId="2" fontId="6" fillId="0" borderId="0" xfId="0" applyNumberFormat="1" applyFont="1"/>
    <xf numFmtId="0" fontId="11" fillId="0" borderId="121" xfId="0" applyFont="1" applyBorder="1" applyAlignment="1">
      <alignment horizontal="right" vertical="center" wrapText="1"/>
    </xf>
    <xf numFmtId="0" fontId="11" fillId="0" borderId="31" xfId="0" quotePrefix="1" applyFont="1" applyBorder="1" applyAlignment="1">
      <alignment horizontal="right" vertical="center" wrapText="1"/>
    </xf>
    <xf numFmtId="0" fontId="11" fillId="0" borderId="22" xfId="0" applyFont="1" applyBorder="1" applyAlignment="1">
      <alignment horizontal="center" vertical="center" wrapText="1"/>
    </xf>
    <xf numFmtId="0" fontId="11" fillId="0" borderId="22" xfId="0" applyFont="1" applyBorder="1" applyAlignment="1">
      <alignment horizontal="right" vertical="center" wrapText="1"/>
    </xf>
    <xf numFmtId="0" fontId="11" fillId="0" borderId="131" xfId="0" applyFont="1" applyBorder="1" applyAlignment="1">
      <alignment horizontal="right" vertical="center" wrapText="1"/>
    </xf>
    <xf numFmtId="0" fontId="11" fillId="0" borderId="121" xfId="0" applyFont="1" applyBorder="1" applyAlignment="1">
      <alignment horizontal="center" vertical="center" wrapText="1"/>
    </xf>
    <xf numFmtId="0" fontId="11" fillId="0" borderId="133" xfId="0" applyFont="1" applyBorder="1" applyAlignment="1">
      <alignment horizontal="center" vertical="center" wrapText="1"/>
    </xf>
    <xf numFmtId="0" fontId="11" fillId="0" borderId="133" xfId="0" applyFont="1" applyBorder="1" applyAlignment="1">
      <alignment horizontal="right" vertical="center" wrapText="1"/>
    </xf>
    <xf numFmtId="0" fontId="11" fillId="0" borderId="0" xfId="0" applyFont="1" applyBorder="1" applyAlignment="1">
      <alignment horizontal="right" vertical="center" wrapText="1"/>
    </xf>
    <xf numFmtId="0" fontId="14" fillId="0" borderId="79" xfId="0" applyFont="1" applyBorder="1"/>
    <xf numFmtId="0" fontId="14" fillId="0" borderId="79" xfId="0" applyFont="1" applyBorder="1" applyAlignment="1">
      <alignment horizontal="left"/>
    </xf>
    <xf numFmtId="0" fontId="14" fillId="0" borderId="86" xfId="0" applyFont="1" applyBorder="1" applyAlignment="1">
      <alignment horizontal="left"/>
    </xf>
    <xf numFmtId="0" fontId="14" fillId="0" borderId="31" xfId="0" applyFont="1" applyBorder="1" applyAlignment="1">
      <alignment horizontal="right" indent="3"/>
    </xf>
    <xf numFmtId="0" fontId="14" fillId="0" borderId="43" xfId="0" applyFont="1" applyBorder="1" applyAlignment="1">
      <alignment horizontal="right" indent="3"/>
    </xf>
    <xf numFmtId="0" fontId="14" fillId="0" borderId="31" xfId="0" applyFont="1" applyBorder="1" applyAlignment="1">
      <alignment horizontal="right" indent="2"/>
    </xf>
    <xf numFmtId="0" fontId="14" fillId="0" borderId="43" xfId="0" applyFont="1" applyBorder="1" applyAlignment="1">
      <alignment horizontal="right" indent="2"/>
    </xf>
    <xf numFmtId="49" fontId="14" fillId="0" borderId="79" xfId="0" applyNumberFormat="1" applyFont="1" applyBorder="1" applyAlignment="1">
      <alignment horizontal="left"/>
    </xf>
    <xf numFmtId="1" fontId="14" fillId="0" borderId="31" xfId="0" applyNumberFormat="1" applyFont="1" applyBorder="1" applyAlignment="1">
      <alignment horizontal="right" indent="2"/>
    </xf>
    <xf numFmtId="49" fontId="14" fillId="0" borderId="86" xfId="0" applyNumberFormat="1" applyFont="1" applyBorder="1" applyAlignment="1">
      <alignment horizontal="left"/>
    </xf>
    <xf numFmtId="1" fontId="14" fillId="0" borderId="22" xfId="0" applyNumberFormat="1" applyFont="1" applyBorder="1" applyAlignment="1">
      <alignment horizontal="right" indent="2"/>
    </xf>
    <xf numFmtId="0" fontId="14" fillId="0" borderId="87" xfId="0" applyFont="1" applyBorder="1" applyAlignment="1">
      <alignment horizontal="right" indent="2"/>
    </xf>
    <xf numFmtId="0" fontId="15" fillId="0" borderId="79" xfId="0" applyFont="1" applyBorder="1"/>
    <xf numFmtId="0" fontId="15" fillId="0" borderId="31" xfId="0" applyFont="1" applyBorder="1" applyAlignment="1">
      <alignment horizontal="right" indent="1"/>
    </xf>
    <xf numFmtId="0" fontId="15" fillId="0" borderId="43" xfId="0" applyFont="1" applyBorder="1" applyAlignment="1">
      <alignment horizontal="right" indent="1"/>
    </xf>
    <xf numFmtId="1" fontId="14" fillId="0" borderId="31" xfId="0" applyNumberFormat="1" applyFont="1" applyBorder="1" applyAlignment="1">
      <alignment horizontal="right" indent="1"/>
    </xf>
    <xf numFmtId="1" fontId="14" fillId="0" borderId="43" xfId="0" applyNumberFormat="1" applyFont="1" applyBorder="1" applyAlignment="1">
      <alignment horizontal="right" indent="1"/>
    </xf>
    <xf numFmtId="1" fontId="14" fillId="0" borderId="22" xfId="0" applyNumberFormat="1" applyFont="1" applyBorder="1" applyAlignment="1">
      <alignment horizontal="right" indent="1"/>
    </xf>
    <xf numFmtId="1" fontId="14" fillId="0" borderId="87" xfId="0" applyNumberFormat="1" applyFont="1" applyBorder="1" applyAlignment="1">
      <alignment horizontal="right" indent="1"/>
    </xf>
    <xf numFmtId="0" fontId="16" fillId="0" borderId="5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Border="1" applyAlignment="1">
      <alignment horizontal="right" vertical="center" wrapText="1"/>
    </xf>
    <xf numFmtId="0" fontId="16" fillId="0" borderId="8" xfId="0" applyFont="1" applyBorder="1" applyAlignment="1">
      <alignment horizontal="right" vertical="center" wrapText="1"/>
    </xf>
    <xf numFmtId="0" fontId="16" fillId="0" borderId="1" xfId="0" applyFont="1" applyBorder="1" applyAlignment="1">
      <alignment horizontal="right" vertical="center" wrapText="1"/>
    </xf>
    <xf numFmtId="0" fontId="16" fillId="0" borderId="2" xfId="0" applyFont="1" applyBorder="1" applyAlignment="1">
      <alignment horizontal="right" vertical="center" wrapText="1"/>
    </xf>
    <xf numFmtId="0" fontId="16" fillId="0" borderId="104" xfId="0" applyFont="1" applyBorder="1" applyAlignment="1">
      <alignment horizontal="right" vertical="center" wrapText="1"/>
    </xf>
    <xf numFmtId="0" fontId="11" fillId="0" borderId="0" xfId="0" applyFont="1" applyAlignment="1">
      <alignment horizontal="right"/>
    </xf>
    <xf numFmtId="0" fontId="16" fillId="0" borderId="6" xfId="0" applyFont="1" applyBorder="1" applyAlignment="1">
      <alignment horizontal="center" vertical="center" wrapText="1"/>
    </xf>
    <xf numFmtId="1" fontId="11" fillId="0" borderId="7" xfId="0" applyNumberFormat="1" applyFont="1" applyBorder="1" applyAlignment="1">
      <alignment horizontal="right" vertical="center" wrapText="1"/>
    </xf>
    <xf numFmtId="1" fontId="11" fillId="0" borderId="6" xfId="0" applyNumberFormat="1" applyFont="1" applyBorder="1" applyAlignment="1">
      <alignment horizontal="right" vertical="center" wrapText="1"/>
    </xf>
    <xf numFmtId="1" fontId="11" fillId="0" borderId="3" xfId="0" applyNumberFormat="1" applyFont="1" applyBorder="1" applyAlignment="1">
      <alignment horizontal="right" vertical="center" wrapText="1"/>
    </xf>
    <xf numFmtId="1" fontId="16" fillId="0" borderId="4" xfId="0" applyNumberFormat="1" applyFont="1" applyBorder="1"/>
    <xf numFmtId="1" fontId="16" fillId="0" borderId="105" xfId="0" applyNumberFormat="1" applyFont="1" applyBorder="1"/>
    <xf numFmtId="9" fontId="11" fillId="0" borderId="0" xfId="0" applyNumberFormat="1" applyFont="1"/>
    <xf numFmtId="0" fontId="16" fillId="0" borderId="3" xfId="0" applyFont="1" applyBorder="1" applyAlignment="1">
      <alignment horizontal="center" vertical="center" wrapText="1"/>
    </xf>
    <xf numFmtId="1" fontId="11" fillId="0" borderId="4" xfId="0" applyNumberFormat="1" applyFont="1" applyBorder="1" applyAlignment="1">
      <alignment horizontal="right" vertical="center" wrapText="1"/>
    </xf>
    <xf numFmtId="0" fontId="16" fillId="0" borderId="5" xfId="0" applyFont="1" applyBorder="1" applyAlignment="1">
      <alignment horizontal="center" vertical="center" wrapText="1"/>
    </xf>
    <xf numFmtId="1" fontId="11" fillId="0" borderId="29" xfId="0" applyNumberFormat="1" applyFont="1" applyBorder="1" applyAlignment="1">
      <alignment horizontal="right" vertical="center" wrapText="1"/>
    </xf>
    <xf numFmtId="1" fontId="11" fillId="0" borderId="5" xfId="0" applyNumberFormat="1" applyFont="1" applyBorder="1" applyAlignment="1">
      <alignment horizontal="right" vertical="center" wrapText="1"/>
    </xf>
    <xf numFmtId="1" fontId="16" fillId="0" borderId="29" xfId="0" applyNumberFormat="1" applyFont="1" applyBorder="1"/>
    <xf numFmtId="1" fontId="16" fillId="0" borderId="95" xfId="0" applyNumberFormat="1" applyFont="1" applyBorder="1"/>
    <xf numFmtId="0" fontId="16" fillId="0" borderId="25" xfId="0" applyFont="1" applyBorder="1" applyAlignment="1">
      <alignment horizontal="center" vertical="center" wrapText="1"/>
    </xf>
    <xf numFmtId="1" fontId="11" fillId="0" borderId="48" xfId="0" applyNumberFormat="1" applyFont="1" applyBorder="1" applyAlignment="1">
      <alignment horizontal="right" vertical="center" wrapText="1"/>
    </xf>
    <xf numFmtId="1" fontId="11" fillId="0" borderId="25" xfId="0" applyNumberFormat="1" applyFont="1" applyBorder="1" applyAlignment="1">
      <alignment horizontal="right" vertical="center" wrapText="1"/>
    </xf>
    <xf numFmtId="0" fontId="11" fillId="0" borderId="48" xfId="0" applyFont="1" applyBorder="1" applyAlignment="1">
      <alignment horizontal="right" vertical="center" wrapText="1"/>
    </xf>
    <xf numFmtId="0" fontId="11" fillId="0" borderId="25" xfId="0" applyFont="1" applyBorder="1" applyAlignment="1">
      <alignment horizontal="right" vertical="center" wrapText="1"/>
    </xf>
    <xf numFmtId="1" fontId="16" fillId="0" borderId="48" xfId="0" applyNumberFormat="1" applyFont="1" applyBorder="1"/>
    <xf numFmtId="1" fontId="16" fillId="0" borderId="106" xfId="0" applyNumberFormat="1" applyFont="1" applyBorder="1"/>
    <xf numFmtId="0" fontId="16" fillId="0" borderId="0" xfId="0" applyFont="1" applyBorder="1" applyAlignment="1">
      <alignment horizontal="center" vertical="center" wrapText="1"/>
    </xf>
    <xf numFmtId="1" fontId="11" fillId="0" borderId="0" xfId="0" applyNumberFormat="1" applyFont="1" applyBorder="1" applyAlignment="1">
      <alignment horizontal="right" vertical="center" wrapText="1"/>
    </xf>
    <xf numFmtId="1" fontId="11" fillId="0" borderId="0" xfId="0" applyNumberFormat="1" applyFont="1"/>
    <xf numFmtId="0" fontId="14" fillId="0" borderId="33" xfId="0" applyFont="1" applyBorder="1" applyAlignment="1">
      <alignment vertical="center"/>
    </xf>
    <xf numFmtId="0" fontId="14" fillId="0" borderId="12" xfId="0" applyFont="1" applyBorder="1"/>
    <xf numFmtId="0" fontId="14" fillId="0" borderId="16" xfId="0" applyFont="1" applyBorder="1" applyAlignment="1">
      <alignment vertical="center"/>
    </xf>
    <xf numFmtId="0" fontId="14" fillId="0" borderId="30" xfId="0" applyFont="1" applyBorder="1"/>
    <xf numFmtId="0" fontId="14" fillId="0" borderId="74" xfId="0" applyFont="1" applyBorder="1"/>
    <xf numFmtId="1" fontId="14" fillId="0" borderId="111" xfId="0" applyNumberFormat="1" applyFont="1" applyFill="1" applyBorder="1" applyAlignment="1">
      <alignment vertical="center"/>
    </xf>
    <xf numFmtId="0" fontId="14" fillId="0" borderId="16" xfId="0" applyFont="1" applyBorder="1"/>
    <xf numFmtId="1" fontId="14" fillId="0" borderId="12" xfId="0" applyNumberFormat="1" applyFont="1" applyBorder="1" applyAlignment="1">
      <alignment vertical="center"/>
    </xf>
    <xf numFmtId="1" fontId="14" fillId="0" borderId="16" xfId="0" applyNumberFormat="1" applyFont="1" applyBorder="1"/>
    <xf numFmtId="1" fontId="14" fillId="0" borderId="17" xfId="0" applyNumberFormat="1" applyFont="1" applyBorder="1"/>
    <xf numFmtId="0" fontId="14" fillId="0" borderId="113" xfId="0" applyFont="1" applyBorder="1"/>
    <xf numFmtId="1" fontId="14" fillId="0" borderId="114" xfId="0" applyNumberFormat="1" applyFont="1" applyBorder="1" applyAlignment="1">
      <alignment vertical="center"/>
    </xf>
    <xf numFmtId="0" fontId="17" fillId="0" borderId="0" xfId="0" applyFont="1" applyAlignment="1">
      <alignment horizontal="left"/>
    </xf>
    <xf numFmtId="0" fontId="11" fillId="6" borderId="0" xfId="14" applyFont="1" applyFill="1"/>
    <xf numFmtId="0" fontId="6" fillId="6" borderId="0" xfId="14" applyFont="1" applyFill="1"/>
    <xf numFmtId="0" fontId="14" fillId="0" borderId="133" xfId="0" applyFont="1" applyBorder="1" applyAlignment="1">
      <alignment horizontal="right" indent="3"/>
    </xf>
    <xf numFmtId="0" fontId="14" fillId="0" borderId="132" xfId="0" applyFont="1" applyBorder="1" applyAlignment="1">
      <alignment horizontal="right" indent="3"/>
    </xf>
    <xf numFmtId="0" fontId="36" fillId="0" borderId="0" xfId="17" applyFont="1"/>
    <xf numFmtId="0" fontId="15" fillId="0" borderId="79" xfId="17" applyFont="1" applyBorder="1"/>
    <xf numFmtId="0" fontId="15" fillId="0" borderId="135" xfId="17" applyFont="1" applyBorder="1" applyAlignment="1">
      <alignment horizontal="center" vertical="center"/>
    </xf>
    <xf numFmtId="0" fontId="15" fillId="0" borderId="137" xfId="17" applyFont="1" applyBorder="1" applyAlignment="1">
      <alignment horizontal="center" vertical="center"/>
    </xf>
    <xf numFmtId="0" fontId="15" fillId="0" borderId="118" xfId="17" applyFont="1" applyBorder="1" applyAlignment="1">
      <alignment horizontal="center" vertical="center"/>
    </xf>
    <xf numFmtId="0" fontId="15" fillId="0" borderId="44" xfId="17" applyFont="1" applyBorder="1"/>
    <xf numFmtId="0" fontId="14" fillId="0" borderId="139" xfId="17" applyFont="1" applyBorder="1" applyAlignment="1">
      <alignment horizontal="center" vertical="center"/>
    </xf>
    <xf numFmtId="1" fontId="15" fillId="0" borderId="139" xfId="17" applyNumberFormat="1" applyFont="1" applyBorder="1" applyAlignment="1">
      <alignment horizontal="center" vertical="center"/>
    </xf>
    <xf numFmtId="1" fontId="15" fillId="0" borderId="53" xfId="17" applyNumberFormat="1" applyFont="1" applyBorder="1" applyAlignment="1">
      <alignment horizontal="center" vertical="center"/>
    </xf>
    <xf numFmtId="1" fontId="15" fillId="0" borderId="138" xfId="17" applyNumberFormat="1" applyFont="1" applyBorder="1" applyAlignment="1">
      <alignment horizontal="center" vertical="center"/>
    </xf>
    <xf numFmtId="0" fontId="6" fillId="0" borderId="64" xfId="17" applyFont="1" applyBorder="1"/>
    <xf numFmtId="0" fontId="23" fillId="0" borderId="0" xfId="0" applyFont="1"/>
    <xf numFmtId="0" fontId="11" fillId="0" borderId="118" xfId="0" applyFont="1" applyBorder="1" applyAlignment="1">
      <alignment horizontal="right" vertical="center" wrapText="1"/>
    </xf>
    <xf numFmtId="0" fontId="40" fillId="0" borderId="0" xfId="0" quotePrefix="1" applyFont="1" applyAlignment="1">
      <alignment horizontal="left" vertical="top"/>
    </xf>
    <xf numFmtId="0" fontId="41" fillId="0" borderId="0" xfId="3" applyFont="1"/>
    <xf numFmtId="0" fontId="14" fillId="0" borderId="0" xfId="3" applyFont="1" applyFill="1"/>
    <xf numFmtId="0" fontId="42" fillId="0" borderId="0" xfId="3" applyFont="1" applyFill="1"/>
    <xf numFmtId="2" fontId="42" fillId="0" borderId="0" xfId="3" applyNumberFormat="1" applyFont="1" applyFill="1"/>
    <xf numFmtId="0" fontId="11" fillId="0" borderId="144" xfId="0" applyFont="1" applyBorder="1" applyAlignment="1">
      <alignment horizontal="right" vertical="center" wrapText="1"/>
    </xf>
    <xf numFmtId="0" fontId="39" fillId="0" borderId="0" xfId="0" applyFont="1"/>
    <xf numFmtId="0" fontId="11" fillId="0" borderId="145" xfId="0" applyFont="1" applyBorder="1" applyAlignment="1">
      <alignment horizontal="right" vertical="center" wrapText="1"/>
    </xf>
    <xf numFmtId="0" fontId="11" fillId="0" borderId="146" xfId="0" applyFont="1" applyBorder="1" applyAlignment="1">
      <alignment horizontal="right" vertical="center" wrapText="1"/>
    </xf>
    <xf numFmtId="0" fontId="11" fillId="0" borderId="147" xfId="0" applyFont="1" applyBorder="1" applyAlignment="1">
      <alignment horizontal="right" vertical="center" wrapText="1"/>
    </xf>
    <xf numFmtId="2" fontId="23" fillId="0" borderId="0" xfId="0" applyNumberFormat="1" applyFont="1"/>
    <xf numFmtId="0" fontId="25" fillId="0" borderId="0" xfId="0" applyFont="1"/>
    <xf numFmtId="1" fontId="28" fillId="0" borderId="0" xfId="3" applyNumberFormat="1" applyFont="1" applyAlignment="1">
      <alignment horizontal="left"/>
    </xf>
    <xf numFmtId="164" fontId="28" fillId="0" borderId="0" xfId="3" applyNumberFormat="1" applyFont="1" applyAlignment="1">
      <alignment horizontal="left"/>
    </xf>
    <xf numFmtId="0" fontId="11" fillId="0" borderId="121" xfId="0" applyFont="1" applyBorder="1" applyAlignment="1">
      <alignment horizontal="left" vertical="center" wrapText="1"/>
    </xf>
    <xf numFmtId="0" fontId="11" fillId="0" borderId="0" xfId="0" applyFont="1" applyAlignment="1">
      <alignment wrapText="1"/>
    </xf>
    <xf numFmtId="0" fontId="11" fillId="0" borderId="0" xfId="3" applyFont="1" applyBorder="1" applyAlignment="1">
      <alignment horizontal="left"/>
    </xf>
    <xf numFmtId="0" fontId="15" fillId="4" borderId="54" xfId="0" applyFont="1" applyFill="1" applyBorder="1"/>
    <xf numFmtId="0" fontId="14" fillId="4" borderId="55" xfId="0" applyFont="1" applyFill="1" applyBorder="1"/>
    <xf numFmtId="0" fontId="14" fillId="4" borderId="56" xfId="0" applyFont="1" applyFill="1" applyBorder="1"/>
    <xf numFmtId="0" fontId="15" fillId="0" borderId="57" xfId="0" applyFont="1" applyBorder="1"/>
    <xf numFmtId="0" fontId="14" fillId="0" borderId="57" xfId="0" applyFont="1" applyBorder="1"/>
    <xf numFmtId="0" fontId="14" fillId="4" borderId="2" xfId="0" applyFont="1" applyFill="1" applyBorder="1" applyAlignment="1">
      <alignment horizontal="right" indent="2"/>
    </xf>
    <xf numFmtId="0" fontId="14" fillId="4" borderId="60" xfId="0" applyFont="1" applyFill="1" applyBorder="1" applyAlignment="1">
      <alignment horizontal="right" indent="3"/>
    </xf>
    <xf numFmtId="3" fontId="14" fillId="0" borderId="58" xfId="0" applyNumberFormat="1" applyFont="1" applyBorder="1" applyAlignment="1">
      <alignment horizontal="right" vertical="center" indent="3"/>
    </xf>
    <xf numFmtId="3" fontId="14" fillId="0" borderId="62" xfId="0" applyNumberFormat="1" applyFont="1" applyBorder="1" applyAlignment="1">
      <alignment horizontal="right" indent="3"/>
    </xf>
    <xf numFmtId="0" fontId="14" fillId="0" borderId="63" xfId="0" applyFont="1" applyBorder="1"/>
    <xf numFmtId="0" fontId="14" fillId="0" borderId="0" xfId="0" applyFont="1" applyFill="1" applyBorder="1"/>
    <xf numFmtId="1" fontId="14" fillId="0" borderId="0" xfId="0" applyNumberFormat="1" applyFont="1"/>
    <xf numFmtId="0" fontId="14" fillId="0" borderId="64" xfId="0" applyFont="1" applyBorder="1"/>
    <xf numFmtId="0" fontId="14" fillId="0" borderId="65" xfId="0" applyFont="1" applyBorder="1"/>
    <xf numFmtId="0" fontId="43" fillId="0" borderId="0" xfId="0" applyFont="1" applyAlignment="1">
      <alignment horizontal="left" vertical="center" indent="2"/>
    </xf>
    <xf numFmtId="0" fontId="15" fillId="0" borderId="0" xfId="0" applyFont="1" applyBorder="1" applyAlignment="1">
      <alignment horizontal="right" wrapText="1"/>
    </xf>
    <xf numFmtId="0" fontId="15" fillId="0" borderId="58" xfId="0" applyFont="1" applyBorder="1" applyAlignment="1">
      <alignment horizontal="right" wrapText="1"/>
    </xf>
    <xf numFmtId="1" fontId="14" fillId="0" borderId="58" xfId="0" applyNumberFormat="1" applyFont="1" applyBorder="1"/>
    <xf numFmtId="1" fontId="14" fillId="0" borderId="64" xfId="0" applyNumberFormat="1" applyFont="1" applyBorder="1"/>
    <xf numFmtId="0" fontId="14" fillId="0" borderId="61" xfId="0" applyFont="1" applyBorder="1"/>
    <xf numFmtId="0" fontId="14" fillId="0" borderId="11" xfId="0" applyFont="1" applyBorder="1"/>
    <xf numFmtId="0" fontId="14" fillId="4" borderId="54" xfId="0" applyFont="1" applyFill="1" applyBorder="1"/>
    <xf numFmtId="0" fontId="15" fillId="0" borderId="0" xfId="0" applyFont="1" applyBorder="1"/>
    <xf numFmtId="0" fontId="15" fillId="0" borderId="0" xfId="0" applyFont="1" applyBorder="1" applyAlignment="1">
      <alignment wrapText="1"/>
    </xf>
    <xf numFmtId="0" fontId="15" fillId="0" borderId="58" xfId="0" applyFont="1" applyBorder="1" applyAlignment="1">
      <alignment wrapText="1"/>
    </xf>
    <xf numFmtId="0" fontId="14" fillId="0" borderId="62" xfId="0" applyFont="1" applyBorder="1"/>
    <xf numFmtId="0" fontId="15" fillId="0" borderId="71" xfId="0" applyFont="1" applyBorder="1"/>
    <xf numFmtId="0" fontId="15" fillId="0" borderId="7" xfId="0" applyFont="1" applyBorder="1" applyAlignment="1">
      <alignment horizontal="right"/>
    </xf>
    <xf numFmtId="1" fontId="6" fillId="0" borderId="0" xfId="0" applyNumberFormat="1" applyFont="1"/>
    <xf numFmtId="0" fontId="15" fillId="0" borderId="73" xfId="0" applyFont="1" applyBorder="1"/>
    <xf numFmtId="1" fontId="15" fillId="0" borderId="29" xfId="0" applyNumberFormat="1" applyFont="1" applyBorder="1" applyAlignment="1">
      <alignment horizontal="right"/>
    </xf>
    <xf numFmtId="0" fontId="16" fillId="0" borderId="31" xfId="0" applyFont="1" applyBorder="1" applyAlignment="1">
      <alignment horizontal="center" vertical="center" wrapText="1"/>
    </xf>
    <xf numFmtId="0" fontId="11" fillId="0" borderId="31" xfId="0" applyFont="1" applyBorder="1" applyAlignment="1">
      <alignment vertical="center" wrapText="1"/>
    </xf>
    <xf numFmtId="0" fontId="11" fillId="0" borderId="45" xfId="0" applyFont="1" applyBorder="1" applyAlignment="1">
      <alignment vertical="center" wrapText="1"/>
    </xf>
    <xf numFmtId="0" fontId="16" fillId="0" borderId="0" xfId="0" applyFont="1" applyAlignment="1">
      <alignment vertical="center"/>
    </xf>
    <xf numFmtId="0" fontId="16" fillId="0" borderId="43" xfId="0" applyFont="1" applyBorder="1" applyAlignment="1">
      <alignment horizontal="center" vertical="center" wrapText="1"/>
    </xf>
    <xf numFmtId="164" fontId="14" fillId="0" borderId="31" xfId="0" applyNumberFormat="1" applyFont="1" applyBorder="1" applyAlignment="1">
      <alignment vertical="center"/>
    </xf>
    <xf numFmtId="166" fontId="14" fillId="0" borderId="29" xfId="0" applyNumberFormat="1" applyFont="1" applyBorder="1" applyAlignment="1">
      <alignment vertical="center"/>
    </xf>
    <xf numFmtId="164" fontId="14" fillId="0" borderId="29" xfId="0" applyNumberFormat="1" applyFont="1" applyBorder="1" applyAlignment="1">
      <alignment vertical="center"/>
    </xf>
    <xf numFmtId="164" fontId="14" fillId="0" borderId="149" xfId="0" applyNumberFormat="1" applyFont="1" applyBorder="1" applyAlignment="1">
      <alignment horizontal="right" vertical="center"/>
    </xf>
    <xf numFmtId="164" fontId="14" fillId="0" borderId="43" xfId="0" applyNumberFormat="1" applyFont="1" applyBorder="1" applyAlignment="1">
      <alignment horizontal="right" vertical="center"/>
    </xf>
    <xf numFmtId="164" fontId="14" fillId="0" borderId="28" xfId="0" applyNumberFormat="1" applyFont="1" applyBorder="1" applyAlignment="1">
      <alignment vertical="center"/>
    </xf>
    <xf numFmtId="164" fontId="14" fillId="0" borderId="53" xfId="0" applyNumberFormat="1" applyFont="1" applyBorder="1" applyAlignment="1">
      <alignment vertical="center"/>
    </xf>
    <xf numFmtId="164" fontId="14" fillId="0" borderId="45" xfId="0" applyNumberFormat="1" applyFont="1" applyBorder="1" applyAlignment="1">
      <alignment vertical="center"/>
    </xf>
    <xf numFmtId="166" fontId="14" fillId="0" borderId="83" xfId="0" applyNumberFormat="1" applyFont="1" applyBorder="1" applyAlignment="1">
      <alignment vertical="center"/>
    </xf>
    <xf numFmtId="164" fontId="14" fillId="0" borderId="83" xfId="0" applyNumberFormat="1" applyFont="1" applyBorder="1" applyAlignment="1">
      <alignment vertical="center"/>
    </xf>
    <xf numFmtId="164" fontId="14" fillId="0" borderId="46" xfId="0" applyNumberFormat="1" applyFont="1" applyBorder="1" applyAlignment="1">
      <alignment horizontal="right" vertical="center"/>
    </xf>
    <xf numFmtId="0" fontId="44" fillId="0" borderId="0" xfId="0" applyFont="1"/>
    <xf numFmtId="0" fontId="16" fillId="0" borderId="5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0" xfId="4" applyFont="1" applyBorder="1" applyAlignment="1">
      <alignment horizontal="center" vertical="center" wrapText="1"/>
    </xf>
    <xf numFmtId="0" fontId="16" fillId="0" borderId="67" xfId="4" applyFont="1" applyBorder="1" applyAlignment="1">
      <alignment horizontal="center" vertical="center" wrapText="1"/>
    </xf>
    <xf numFmtId="0" fontId="11" fillId="0" borderId="0" xfId="0" applyFont="1" applyAlignment="1">
      <alignment vertical="center"/>
    </xf>
    <xf numFmtId="0" fontId="11" fillId="0" borderId="6" xfId="4" applyFont="1" applyBorder="1" applyAlignment="1">
      <alignment horizontal="center" wrapText="1"/>
    </xf>
    <xf numFmtId="0" fontId="11" fillId="0" borderId="93" xfId="0" applyFont="1" applyBorder="1" applyAlignment="1">
      <alignment horizontal="right" vertical="center" wrapText="1"/>
    </xf>
    <xf numFmtId="0" fontId="11" fillId="0" borderId="5" xfId="4" applyFont="1" applyBorder="1" applyAlignment="1">
      <alignment horizontal="center" wrapText="1"/>
    </xf>
    <xf numFmtId="0" fontId="11" fillId="0" borderId="74" xfId="0" applyFont="1" applyBorder="1" applyAlignment="1">
      <alignment horizontal="right" vertical="center" wrapText="1"/>
    </xf>
    <xf numFmtId="0" fontId="11" fillId="0" borderId="29" xfId="0" applyFont="1" applyBorder="1" applyAlignment="1">
      <alignment horizontal="right" vertical="top" wrapText="1"/>
    </xf>
    <xf numFmtId="0" fontId="11" fillId="0" borderId="5" xfId="0" applyFont="1" applyBorder="1" applyAlignment="1">
      <alignment horizontal="right" vertical="top" wrapText="1"/>
    </xf>
    <xf numFmtId="0" fontId="11" fillId="0" borderId="74" xfId="0" applyFont="1" applyBorder="1" applyAlignment="1">
      <alignment horizontal="right" vertical="top" wrapText="1"/>
    </xf>
    <xf numFmtId="0" fontId="11" fillId="0" borderId="25" xfId="4" applyFont="1" applyBorder="1" applyAlignment="1">
      <alignment horizontal="center" wrapText="1"/>
    </xf>
    <xf numFmtId="1" fontId="11" fillId="0" borderId="48" xfId="4" applyNumberFormat="1" applyFont="1" applyBorder="1" applyAlignment="1">
      <alignment horizontal="right" wrapText="1"/>
    </xf>
    <xf numFmtId="1" fontId="11" fillId="0" borderId="25" xfId="4" applyNumberFormat="1" applyFont="1" applyBorder="1" applyAlignment="1">
      <alignment horizontal="right" wrapText="1"/>
    </xf>
    <xf numFmtId="1" fontId="11" fillId="0" borderId="94" xfId="4" applyNumberFormat="1" applyFont="1" applyBorder="1" applyAlignment="1">
      <alignment horizontal="right" wrapText="1"/>
    </xf>
    <xf numFmtId="0" fontId="11" fillId="0" borderId="95" xfId="0" applyFont="1" applyBorder="1" applyAlignment="1">
      <alignment horizontal="right" vertical="center" wrapText="1"/>
    </xf>
    <xf numFmtId="1" fontId="11" fillId="0" borderId="29" xfId="0" applyNumberFormat="1" applyFont="1" applyBorder="1" applyAlignment="1">
      <alignment horizontal="right" vertical="top" wrapText="1"/>
    </xf>
    <xf numFmtId="0" fontId="11" fillId="0" borderId="3" xfId="4" applyFont="1" applyBorder="1" applyAlignment="1">
      <alignment horizontal="center" wrapText="1"/>
    </xf>
    <xf numFmtId="0" fontId="11" fillId="0" borderId="94" xfId="0" applyFont="1" applyBorder="1" applyAlignment="1">
      <alignment horizontal="right" vertical="center" wrapText="1"/>
    </xf>
    <xf numFmtId="0" fontId="30" fillId="0" borderId="0" xfId="14" applyFont="1"/>
    <xf numFmtId="0" fontId="14" fillId="0" borderId="0" xfId="14" applyFont="1"/>
    <xf numFmtId="0" fontId="15" fillId="0" borderId="79" xfId="14" applyFont="1" applyBorder="1"/>
    <xf numFmtId="0" fontId="15" fillId="0" borderId="135" xfId="14" applyFont="1" applyBorder="1"/>
    <xf numFmtId="0" fontId="14" fillId="0" borderId="79" xfId="14" applyFont="1" applyBorder="1" applyAlignment="1">
      <alignment horizontal="center" vertical="center"/>
    </xf>
    <xf numFmtId="0" fontId="14" fillId="0" borderId="135" xfId="14" applyFont="1" applyBorder="1"/>
    <xf numFmtId="0" fontId="14" fillId="0" borderId="137" xfId="14" applyFont="1" applyBorder="1"/>
    <xf numFmtId="0" fontId="37" fillId="0" borderId="49" xfId="18" applyFont="1" applyBorder="1"/>
    <xf numFmtId="0" fontId="15" fillId="0" borderId="49" xfId="14" applyFont="1" applyBorder="1"/>
    <xf numFmtId="0" fontId="14" fillId="0" borderId="49" xfId="14" applyFont="1" applyBorder="1"/>
    <xf numFmtId="0" fontId="15" fillId="0" borderId="79" xfId="14" applyFont="1" applyBorder="1" applyAlignment="1">
      <alignment horizontal="center" vertical="center"/>
    </xf>
    <xf numFmtId="0" fontId="14" fillId="0" borderId="44" xfId="14" applyFont="1" applyBorder="1" applyAlignment="1">
      <alignment horizontal="center" vertical="center"/>
    </xf>
    <xf numFmtId="0" fontId="14" fillId="0" borderId="139" xfId="14" applyFont="1" applyBorder="1"/>
    <xf numFmtId="0" fontId="12" fillId="0" borderId="0" xfId="14" applyFont="1"/>
    <xf numFmtId="0" fontId="6" fillId="0" borderId="0" xfId="14" applyFont="1"/>
    <xf numFmtId="0" fontId="13" fillId="0" borderId="0" xfId="14" applyFont="1" applyAlignment="1">
      <alignment wrapText="1"/>
    </xf>
    <xf numFmtId="0" fontId="15" fillId="4" borderId="39" xfId="14" applyFont="1" applyFill="1" applyBorder="1"/>
    <xf numFmtId="0" fontId="14" fillId="4" borderId="40" xfId="14" applyFont="1" applyFill="1" applyBorder="1"/>
    <xf numFmtId="0" fontId="14" fillId="4" borderId="41" xfId="14" applyFont="1" applyFill="1" applyBorder="1"/>
    <xf numFmtId="0" fontId="14" fillId="0" borderId="136" xfId="14" applyFont="1" applyBorder="1"/>
    <xf numFmtId="2" fontId="14" fillId="0" borderId="135" xfId="14" applyNumberFormat="1" applyFont="1" applyBorder="1"/>
    <xf numFmtId="2" fontId="14" fillId="0" borderId="136" xfId="14" applyNumberFormat="1" applyFont="1" applyBorder="1"/>
    <xf numFmtId="168" fontId="14" fillId="0" borderId="0" xfId="14" applyNumberFormat="1" applyFont="1"/>
    <xf numFmtId="0" fontId="14" fillId="4" borderId="47" xfId="14" applyFont="1" applyFill="1" applyBorder="1"/>
    <xf numFmtId="0" fontId="14" fillId="4" borderId="52" xfId="14" applyFont="1" applyFill="1" applyBorder="1"/>
    <xf numFmtId="1" fontId="14" fillId="0" borderId="135" xfId="14" applyNumberFormat="1" applyFont="1" applyBorder="1"/>
    <xf numFmtId="1" fontId="14" fillId="0" borderId="136" xfId="14" applyNumberFormat="1" applyFont="1" applyBorder="1"/>
    <xf numFmtId="164" fontId="14" fillId="0" borderId="149" xfId="0" quotePrefix="1" applyNumberFormat="1" applyFont="1" applyBorder="1" applyAlignment="1">
      <alignment horizontal="right" vertical="center"/>
    </xf>
    <xf numFmtId="0" fontId="11" fillId="0" borderId="154" xfId="0" applyFont="1" applyBorder="1" applyAlignment="1">
      <alignment horizontal="right" vertical="center" wrapText="1"/>
    </xf>
    <xf numFmtId="1" fontId="27" fillId="0" borderId="0" xfId="0" applyNumberFormat="1" applyFont="1"/>
    <xf numFmtId="167" fontId="27" fillId="0" borderId="0" xfId="0" applyNumberFormat="1" applyFont="1"/>
    <xf numFmtId="0" fontId="17" fillId="0" borderId="0" xfId="0" applyFont="1" applyFill="1"/>
    <xf numFmtId="0" fontId="11" fillId="0" borderId="165" xfId="0" applyFont="1" applyBorder="1" applyAlignment="1">
      <alignment horizontal="right" vertical="center" wrapText="1"/>
    </xf>
    <xf numFmtId="0" fontId="11" fillId="0" borderId="163" xfId="0" applyFont="1" applyBorder="1" applyAlignment="1">
      <alignment horizontal="right" vertical="center" wrapText="1"/>
    </xf>
    <xf numFmtId="0" fontId="11" fillId="0" borderId="158" xfId="0" applyFont="1" applyBorder="1" applyAlignment="1">
      <alignment horizontal="right" vertical="center" wrapText="1"/>
    </xf>
    <xf numFmtId="0" fontId="48" fillId="0" borderId="0" xfId="0" applyFont="1"/>
    <xf numFmtId="2" fontId="25" fillId="0" borderId="0" xfId="0" applyNumberFormat="1" applyFont="1"/>
    <xf numFmtId="0" fontId="6" fillId="0" borderId="0" xfId="14" applyFont="1" applyFill="1"/>
    <xf numFmtId="0" fontId="14" fillId="0" borderId="155" xfId="0" applyFont="1" applyBorder="1" applyAlignment="1">
      <alignment horizontal="right" indent="3"/>
    </xf>
    <xf numFmtId="0" fontId="14" fillId="0" borderId="156" xfId="0" applyFont="1" applyBorder="1" applyAlignment="1">
      <alignment horizontal="right" indent="3"/>
    </xf>
    <xf numFmtId="0" fontId="14" fillId="0" borderId="155" xfId="0" applyFont="1" applyBorder="1" applyAlignment="1">
      <alignment horizontal="right" indent="2"/>
    </xf>
    <xf numFmtId="0" fontId="14" fillId="0" borderId="156" xfId="0" applyFont="1" applyBorder="1" applyAlignment="1">
      <alignment horizontal="right" indent="2"/>
    </xf>
    <xf numFmtId="1" fontId="14" fillId="0" borderId="155" xfId="0" applyNumberFormat="1" applyFont="1" applyBorder="1" applyAlignment="1">
      <alignment horizontal="right" indent="1"/>
    </xf>
    <xf numFmtId="1" fontId="14" fillId="0" borderId="156" xfId="0" applyNumberFormat="1" applyFont="1" applyBorder="1" applyAlignment="1">
      <alignment horizontal="right" indent="1"/>
    </xf>
    <xf numFmtId="0" fontId="49" fillId="0" borderId="0" xfId="0" applyFont="1"/>
    <xf numFmtId="0" fontId="14" fillId="0" borderId="163" xfId="14" applyFont="1" applyBorder="1"/>
    <xf numFmtId="0" fontId="14" fillId="0" borderId="164" xfId="14" applyFont="1" applyBorder="1"/>
    <xf numFmtId="0" fontId="46" fillId="0" borderId="0" xfId="0" applyFont="1"/>
    <xf numFmtId="0" fontId="6" fillId="0" borderId="0" xfId="0" applyFont="1" applyAlignment="1">
      <alignment wrapText="1"/>
    </xf>
    <xf numFmtId="0" fontId="14" fillId="0" borderId="0" xfId="0" applyFont="1" applyAlignment="1"/>
    <xf numFmtId="0" fontId="6" fillId="0" borderId="0" xfId="17" applyFont="1"/>
    <xf numFmtId="0" fontId="11" fillId="0" borderId="166" xfId="4" applyFont="1" applyBorder="1" applyAlignment="1">
      <alignment horizontal="center" wrapText="1"/>
    </xf>
    <xf numFmtId="1" fontId="11" fillId="0" borderId="11" xfId="0" applyNumberFormat="1" applyFont="1" applyBorder="1" applyAlignment="1">
      <alignment horizontal="right" vertical="top" wrapText="1"/>
    </xf>
    <xf numFmtId="0" fontId="11" fillId="0" borderId="166" xfId="0" applyFont="1" applyBorder="1" applyAlignment="1">
      <alignment horizontal="right" vertical="top" wrapText="1"/>
    </xf>
    <xf numFmtId="0" fontId="11" fillId="0" borderId="11" xfId="0" applyFont="1" applyBorder="1" applyAlignment="1">
      <alignment horizontal="right" vertical="top" wrapText="1"/>
    </xf>
    <xf numFmtId="1" fontId="11" fillId="0" borderId="166" xfId="0" applyNumberFormat="1" applyFont="1" applyBorder="1" applyAlignment="1">
      <alignment horizontal="right" vertical="top" wrapText="1"/>
    </xf>
    <xf numFmtId="1" fontId="11" fillId="0" borderId="58" xfId="0" applyNumberFormat="1" applyFont="1" applyBorder="1" applyAlignment="1">
      <alignment horizontal="right" vertical="center" wrapText="1"/>
    </xf>
    <xf numFmtId="0" fontId="16" fillId="0" borderId="1" xfId="4" applyFont="1" applyBorder="1" applyAlignment="1">
      <alignment horizontal="center" wrapText="1"/>
    </xf>
    <xf numFmtId="2" fontId="16" fillId="0" borderId="2" xfId="4" applyNumberFormat="1" applyFont="1" applyBorder="1" applyAlignment="1">
      <alignment horizontal="right" wrapText="1"/>
    </xf>
    <xf numFmtId="2" fontId="16" fillId="0" borderId="1" xfId="4" applyNumberFormat="1" applyFont="1" applyBorder="1" applyAlignment="1">
      <alignment horizontal="right" wrapText="1"/>
    </xf>
    <xf numFmtId="2" fontId="16" fillId="0" borderId="60" xfId="4" applyNumberFormat="1" applyFont="1" applyBorder="1" applyAlignment="1">
      <alignment horizontal="right" wrapText="1"/>
    </xf>
    <xf numFmtId="0" fontId="11" fillId="0" borderId="9" xfId="4" applyFont="1" applyBorder="1" applyAlignment="1">
      <alignment horizontal="center" wrapText="1"/>
    </xf>
    <xf numFmtId="1" fontId="11" fillId="0" borderId="0" xfId="0" applyNumberFormat="1" applyFont="1" applyBorder="1" applyAlignment="1">
      <alignment horizontal="right" vertical="top" wrapText="1"/>
    </xf>
    <xf numFmtId="0" fontId="11" fillId="0" borderId="9" xfId="0" applyFont="1" applyBorder="1" applyAlignment="1">
      <alignment horizontal="right" vertical="top" wrapText="1"/>
    </xf>
    <xf numFmtId="0" fontId="11" fillId="0" borderId="0" xfId="0" applyFont="1" applyBorder="1" applyAlignment="1">
      <alignment horizontal="right" vertical="top" wrapText="1"/>
    </xf>
    <xf numFmtId="0" fontId="11" fillId="0" borderId="58" xfId="0" applyFont="1" applyBorder="1" applyAlignment="1">
      <alignment horizontal="right" vertical="center" wrapText="1"/>
    </xf>
    <xf numFmtId="0" fontId="16" fillId="0" borderId="101" xfId="4" applyFont="1" applyBorder="1" applyAlignment="1">
      <alignment horizontal="center" wrapText="1"/>
    </xf>
    <xf numFmtId="2" fontId="16" fillId="0" borderId="102" xfId="4" applyNumberFormat="1" applyFont="1" applyBorder="1" applyAlignment="1">
      <alignment horizontal="right" wrapText="1"/>
    </xf>
    <xf numFmtId="2" fontId="16" fillId="0" borderId="101" xfId="4" applyNumberFormat="1" applyFont="1" applyBorder="1" applyAlignment="1">
      <alignment horizontal="right" wrapText="1"/>
    </xf>
    <xf numFmtId="2" fontId="16" fillId="0" borderId="103" xfId="4" applyNumberFormat="1" applyFont="1" applyBorder="1" applyAlignment="1">
      <alignment horizontal="right" wrapText="1"/>
    </xf>
    <xf numFmtId="0" fontId="11" fillId="0" borderId="0" xfId="0" applyFont="1" applyAlignment="1">
      <alignment horizontal="justify" vertical="center" wrapText="1"/>
    </xf>
    <xf numFmtId="0" fontId="14" fillId="0" borderId="0" xfId="0" applyFont="1" applyAlignment="1">
      <alignment horizontal="justify" vertical="center" wrapText="1"/>
    </xf>
    <xf numFmtId="0" fontId="14" fillId="0" borderId="31" xfId="0" applyFont="1" applyBorder="1" applyAlignment="1">
      <alignment horizontal="right" wrapText="1"/>
    </xf>
    <xf numFmtId="0" fontId="14" fillId="0" borderId="43" xfId="0" applyFont="1" applyBorder="1" applyAlignment="1">
      <alignment horizontal="right" wrapText="1"/>
    </xf>
    <xf numFmtId="1" fontId="14" fillId="0" borderId="31" xfId="0" applyNumberFormat="1" applyFont="1" applyBorder="1"/>
    <xf numFmtId="2" fontId="14" fillId="0" borderId="31" xfId="0" applyNumberFormat="1" applyFont="1" applyBorder="1"/>
    <xf numFmtId="2" fontId="14" fillId="0" borderId="43" xfId="0" applyNumberFormat="1" applyFont="1" applyBorder="1"/>
    <xf numFmtId="0" fontId="15" fillId="0" borderId="44" xfId="0" applyFont="1" applyBorder="1"/>
    <xf numFmtId="1" fontId="15" fillId="0" borderId="45" xfId="0" applyNumberFormat="1" applyFont="1" applyBorder="1"/>
    <xf numFmtId="2" fontId="15" fillId="0" borderId="45" xfId="0" applyNumberFormat="1" applyFont="1" applyBorder="1"/>
    <xf numFmtId="2" fontId="15" fillId="0" borderId="46" xfId="0" applyNumberFormat="1" applyFont="1" applyBorder="1"/>
    <xf numFmtId="1" fontId="11" fillId="0" borderId="31" xfId="0" applyNumberFormat="1" applyFont="1" applyBorder="1" applyAlignment="1">
      <alignment horizontal="right" vertical="center" wrapText="1"/>
    </xf>
    <xf numFmtId="2" fontId="11" fillId="0" borderId="31" xfId="0" applyNumberFormat="1" applyFont="1" applyBorder="1"/>
    <xf numFmtId="1" fontId="14" fillId="0" borderId="22" xfId="0" applyNumberFormat="1" applyFont="1" applyBorder="1"/>
    <xf numFmtId="2" fontId="14" fillId="0" borderId="22" xfId="0" applyNumberFormat="1" applyFont="1" applyBorder="1"/>
    <xf numFmtId="2" fontId="14" fillId="0" borderId="87" xfId="0" applyNumberFormat="1" applyFont="1" applyBorder="1"/>
    <xf numFmtId="1" fontId="14" fillId="0" borderId="133" xfId="0" applyNumberFormat="1" applyFont="1" applyBorder="1"/>
    <xf numFmtId="2" fontId="14" fillId="0" borderId="133" xfId="0" applyNumberFormat="1" applyFont="1" applyBorder="1"/>
    <xf numFmtId="2" fontId="14" fillId="0" borderId="132" xfId="0" applyNumberFormat="1" applyFont="1" applyBorder="1"/>
    <xf numFmtId="1" fontId="14" fillId="0" borderId="155" xfId="0" applyNumberFormat="1" applyFont="1" applyBorder="1"/>
    <xf numFmtId="2" fontId="14" fillId="0" borderId="155" xfId="0" applyNumberFormat="1" applyFont="1" applyBorder="1"/>
    <xf numFmtId="2" fontId="14" fillId="0" borderId="156" xfId="0" applyNumberFormat="1" applyFont="1" applyBorder="1"/>
    <xf numFmtId="0" fontId="16" fillId="0" borderId="9" xfId="0" applyFont="1" applyFill="1" applyBorder="1" applyAlignment="1">
      <alignment horizontal="center" vertical="center" wrapText="1"/>
    </xf>
    <xf numFmtId="0" fontId="16" fillId="0" borderId="1" xfId="4" applyFont="1" applyFill="1" applyBorder="1" applyAlignment="1">
      <alignment horizontal="center" wrapText="1"/>
    </xf>
    <xf numFmtId="2" fontId="16" fillId="0" borderId="1" xfId="0" applyNumberFormat="1" applyFont="1" applyFill="1" applyBorder="1" applyAlignment="1">
      <alignment horizontal="right" vertical="center" wrapText="1"/>
    </xf>
    <xf numFmtId="1" fontId="16" fillId="0" borderId="2" xfId="0" applyNumberFormat="1" applyFont="1" applyFill="1" applyBorder="1"/>
    <xf numFmtId="1" fontId="16" fillId="0" borderId="104" xfId="0" applyNumberFormat="1" applyFont="1" applyFill="1" applyBorder="1"/>
    <xf numFmtId="0" fontId="16" fillId="0" borderId="101" xfId="4" applyFont="1" applyFill="1" applyBorder="1" applyAlignment="1">
      <alignment horizontal="center" wrapText="1"/>
    </xf>
    <xf numFmtId="2" fontId="16" fillId="0" borderId="101" xfId="0" applyNumberFormat="1" applyFont="1" applyFill="1" applyBorder="1" applyAlignment="1">
      <alignment horizontal="right" vertical="center" wrapText="1"/>
    </xf>
    <xf numFmtId="1" fontId="16" fillId="0" borderId="102" xfId="0" applyNumberFormat="1" applyFont="1" applyFill="1" applyBorder="1"/>
    <xf numFmtId="1" fontId="16" fillId="0" borderId="108" xfId="0" applyNumberFormat="1" applyFont="1" applyFill="1" applyBorder="1"/>
    <xf numFmtId="0" fontId="14" fillId="0" borderId="0" xfId="17" applyFont="1"/>
    <xf numFmtId="0" fontId="14" fillId="0" borderId="79" xfId="17" applyFont="1" applyBorder="1"/>
    <xf numFmtId="0" fontId="14" fillId="0" borderId="135" xfId="17" applyFont="1" applyBorder="1" applyAlignment="1">
      <alignment horizontal="center" vertical="center"/>
    </xf>
    <xf numFmtId="0" fontId="14" fillId="0" borderId="118" xfId="17" applyFont="1" applyBorder="1" applyAlignment="1">
      <alignment horizontal="center" vertical="center"/>
    </xf>
    <xf numFmtId="0" fontId="14" fillId="0" borderId="137" xfId="17" applyFont="1" applyBorder="1" applyAlignment="1">
      <alignment horizontal="center" vertical="center"/>
    </xf>
    <xf numFmtId="167" fontId="14" fillId="0" borderId="135" xfId="17" applyNumberFormat="1" applyFont="1" applyBorder="1" applyAlignment="1">
      <alignment horizontal="center" vertical="center"/>
    </xf>
    <xf numFmtId="167" fontId="14" fillId="0" borderId="118" xfId="17" applyNumberFormat="1" applyFont="1" applyBorder="1" applyAlignment="1">
      <alignment horizontal="center" vertical="center"/>
    </xf>
    <xf numFmtId="167" fontId="14" fillId="0" borderId="137" xfId="17" applyNumberFormat="1" applyFont="1" applyBorder="1" applyAlignment="1">
      <alignment horizontal="center" vertical="center"/>
    </xf>
    <xf numFmtId="0" fontId="15" fillId="0" borderId="163" xfId="17" applyFont="1" applyBorder="1" applyAlignment="1">
      <alignment horizontal="center" vertical="center"/>
    </xf>
    <xf numFmtId="0" fontId="14" fillId="0" borderId="163" xfId="17" applyFont="1" applyBorder="1" applyAlignment="1">
      <alignment horizontal="center" vertical="center"/>
    </xf>
    <xf numFmtId="0" fontId="15" fillId="0" borderId="135" xfId="14" applyFont="1" applyBorder="1" applyAlignment="1">
      <alignment horizontal="right"/>
    </xf>
    <xf numFmtId="0" fontId="15" fillId="0" borderId="137" xfId="14" applyFont="1" applyBorder="1" applyAlignment="1">
      <alignment horizontal="right"/>
    </xf>
    <xf numFmtId="0" fontId="15" fillId="0" borderId="137" xfId="14" applyFont="1" applyBorder="1"/>
    <xf numFmtId="0" fontId="15" fillId="0" borderId="163" xfId="14" applyFont="1" applyBorder="1"/>
    <xf numFmtId="0" fontId="15" fillId="0" borderId="164" xfId="14" applyFont="1" applyBorder="1"/>
    <xf numFmtId="0" fontId="11" fillId="0" borderId="0" xfId="0" applyFont="1" applyAlignment="1">
      <alignment wrapText="1"/>
    </xf>
    <xf numFmtId="0" fontId="6" fillId="0" borderId="0" xfId="0" applyFont="1" applyAlignment="1">
      <alignment wrapText="1"/>
    </xf>
    <xf numFmtId="0" fontId="14" fillId="0" borderId="0" xfId="0" applyFont="1" applyAlignment="1"/>
    <xf numFmtId="0" fontId="11" fillId="0" borderId="31" xfId="0" applyFont="1" applyBorder="1" applyAlignment="1">
      <alignment vertical="center" wrapText="1"/>
    </xf>
    <xf numFmtId="0" fontId="16" fillId="0" borderId="31" xfId="0" applyFont="1" applyBorder="1" applyAlignment="1">
      <alignment horizontal="center" vertical="center" wrapText="1"/>
    </xf>
    <xf numFmtId="0" fontId="14" fillId="0" borderId="0" xfId="0" applyFont="1" applyAlignment="1">
      <alignment wrapText="1"/>
    </xf>
    <xf numFmtId="0" fontId="14" fillId="0" borderId="0" xfId="0" applyFont="1" applyBorder="1" applyAlignment="1">
      <alignment wrapText="1"/>
    </xf>
    <xf numFmtId="0" fontId="15" fillId="0" borderId="0" xfId="0" applyFont="1" applyBorder="1" applyAlignment="1">
      <alignment horizontal="right" indent="2"/>
    </xf>
    <xf numFmtId="0" fontId="15" fillId="0" borderId="58" xfId="0" applyFont="1" applyBorder="1" applyAlignment="1">
      <alignment horizontal="right" indent="3"/>
    </xf>
    <xf numFmtId="0" fontId="11" fillId="0" borderId="57" xfId="0" applyFont="1" applyBorder="1"/>
    <xf numFmtId="3" fontId="14" fillId="0" borderId="0" xfId="0" applyNumberFormat="1" applyFont="1" applyBorder="1" applyAlignment="1">
      <alignment horizontal="right" indent="2"/>
    </xf>
    <xf numFmtId="3" fontId="14" fillId="0" borderId="58" xfId="0" applyNumberFormat="1" applyFont="1" applyBorder="1" applyAlignment="1">
      <alignment horizontal="right" indent="3"/>
    </xf>
    <xf numFmtId="1" fontId="14" fillId="0" borderId="0" xfId="0" applyNumberFormat="1" applyFont="1" applyBorder="1" applyAlignment="1">
      <alignment horizontal="right" indent="2"/>
    </xf>
    <xf numFmtId="0" fontId="15" fillId="4" borderId="59" xfId="0" applyFont="1" applyFill="1" applyBorder="1"/>
    <xf numFmtId="0" fontId="14" fillId="0" borderId="57" xfId="0" applyFont="1" applyBorder="1" applyAlignment="1"/>
    <xf numFmtId="0" fontId="14" fillId="0" borderId="57" xfId="0" applyFont="1" applyBorder="1" applyAlignment="1">
      <alignment wrapText="1"/>
    </xf>
    <xf numFmtId="0" fontId="14" fillId="0" borderId="61" xfId="0" applyFont="1" applyBorder="1" applyAlignment="1">
      <alignment wrapText="1"/>
    </xf>
    <xf numFmtId="3" fontId="14" fillId="0" borderId="11" xfId="0" applyNumberFormat="1" applyFont="1" applyBorder="1" applyAlignment="1">
      <alignment horizontal="right" indent="2"/>
    </xf>
    <xf numFmtId="0" fontId="15" fillId="0" borderId="0" xfId="0" applyFont="1" applyBorder="1" applyAlignment="1">
      <alignment horizontal="center" vertical="center"/>
    </xf>
    <xf numFmtId="0" fontId="15" fillId="0" borderId="58" xfId="0" applyFont="1" applyBorder="1" applyAlignment="1">
      <alignment horizontal="center" vertical="center"/>
    </xf>
    <xf numFmtId="0" fontId="11" fillId="0" borderId="57" xfId="0" applyFont="1" applyBorder="1" applyAlignment="1">
      <alignment wrapText="1"/>
    </xf>
    <xf numFmtId="3"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4" fillId="0" borderId="58" xfId="0" applyFont="1" applyBorder="1" applyAlignment="1">
      <alignment horizontal="center" vertical="center"/>
    </xf>
    <xf numFmtId="0" fontId="14" fillId="0" borderId="63" xfId="0" applyFont="1" applyBorder="1" applyAlignment="1">
      <alignment wrapText="1"/>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49" xfId="0" applyFont="1" applyBorder="1"/>
    <xf numFmtId="1" fontId="14" fillId="0" borderId="49" xfId="0" applyNumberFormat="1" applyFont="1" applyBorder="1" applyAlignment="1">
      <alignment horizontal="right" indent="3"/>
    </xf>
    <xf numFmtId="0" fontId="14" fillId="4" borderId="66" xfId="0" applyFont="1" applyFill="1" applyBorder="1"/>
    <xf numFmtId="0" fontId="15" fillId="0" borderId="0" xfId="0" applyFont="1" applyBorder="1" applyAlignment="1">
      <alignment horizontal="center"/>
    </xf>
    <xf numFmtId="0" fontId="15" fillId="0" borderId="67" xfId="0" applyFont="1" applyBorder="1" applyAlignment="1">
      <alignment horizontal="center"/>
    </xf>
    <xf numFmtId="0" fontId="15" fillId="0" borderId="57" xfId="0" applyFont="1" applyBorder="1" applyAlignment="1">
      <alignment wrapText="1"/>
    </xf>
    <xf numFmtId="164" fontId="15" fillId="0" borderId="0" xfId="0" applyNumberFormat="1" applyFont="1" applyBorder="1" applyAlignment="1">
      <alignment horizontal="center"/>
    </xf>
    <xf numFmtId="164" fontId="15" fillId="0" borderId="58" xfId="0" applyNumberFormat="1" applyFont="1" applyBorder="1" applyAlignment="1">
      <alignment horizontal="center"/>
    </xf>
    <xf numFmtId="164" fontId="14" fillId="0" borderId="0" xfId="0" applyNumberFormat="1" applyFont="1" applyBorder="1" applyAlignment="1">
      <alignment horizontal="right" indent="2"/>
    </xf>
    <xf numFmtId="164" fontId="14" fillId="0" borderId="58" xfId="0" applyNumberFormat="1" applyFont="1" applyBorder="1" applyAlignment="1">
      <alignment horizontal="right" indent="2"/>
    </xf>
    <xf numFmtId="164" fontId="8" fillId="0" borderId="0" xfId="3" applyNumberFormat="1" applyFont="1" applyAlignment="1">
      <alignment horizontal="left"/>
    </xf>
    <xf numFmtId="0" fontId="14" fillId="0" borderId="68" xfId="0" applyFont="1" applyBorder="1" applyAlignment="1">
      <alignment wrapText="1"/>
    </xf>
    <xf numFmtId="164" fontId="14" fillId="0" borderId="4" xfId="0" applyNumberFormat="1" applyFont="1" applyBorder="1" applyAlignment="1">
      <alignment horizontal="right" indent="2"/>
    </xf>
    <xf numFmtId="164" fontId="14" fillId="0" borderId="69" xfId="0" applyNumberFormat="1" applyFont="1" applyBorder="1" applyAlignment="1">
      <alignment horizontal="right" indent="2"/>
    </xf>
    <xf numFmtId="0" fontId="15" fillId="0" borderId="57" xfId="0" applyFont="1" applyBorder="1" applyAlignment="1"/>
    <xf numFmtId="0" fontId="14" fillId="0" borderId="68" xfId="0" applyFont="1" applyBorder="1" applyAlignment="1"/>
    <xf numFmtId="0" fontId="15" fillId="0" borderId="70" xfId="0" applyFont="1" applyBorder="1" applyAlignment="1">
      <alignment wrapText="1"/>
    </xf>
    <xf numFmtId="0" fontId="15" fillId="0" borderId="70" xfId="0" applyFont="1" applyFill="1" applyBorder="1" applyAlignment="1">
      <alignment wrapText="1"/>
    </xf>
    <xf numFmtId="164" fontId="14" fillId="0" borderId="64" xfId="0" applyNumberFormat="1" applyFont="1" applyBorder="1" applyAlignment="1">
      <alignment horizontal="right" indent="2"/>
    </xf>
    <xf numFmtId="164" fontId="14" fillId="0" borderId="65" xfId="0" applyNumberFormat="1" applyFont="1" applyBorder="1" applyAlignment="1">
      <alignment horizontal="right" indent="2"/>
    </xf>
    <xf numFmtId="0" fontId="15" fillId="4" borderId="54" xfId="0" applyFont="1" applyFill="1" applyBorder="1" applyAlignment="1">
      <alignment vertical="center"/>
    </xf>
    <xf numFmtId="0" fontId="14" fillId="4" borderId="49" xfId="0" applyFont="1" applyFill="1" applyBorder="1" applyAlignment="1">
      <alignment wrapText="1"/>
    </xf>
    <xf numFmtId="0" fontId="15" fillId="0" borderId="57" xfId="0" applyFont="1" applyFill="1" applyBorder="1"/>
    <xf numFmtId="0" fontId="15" fillId="0" borderId="10" xfId="0" applyFont="1" applyBorder="1" applyAlignment="1">
      <alignment horizontal="center"/>
    </xf>
    <xf numFmtId="0" fontId="14" fillId="0" borderId="57" xfId="0" applyFont="1" applyFill="1" applyBorder="1" applyAlignment="1">
      <alignment horizontal="left"/>
    </xf>
    <xf numFmtId="1" fontId="14" fillId="0" borderId="58" xfId="0" applyNumberFormat="1" applyFont="1" applyBorder="1" applyAlignment="1">
      <alignment horizontal="right" indent="2"/>
    </xf>
    <xf numFmtId="0" fontId="14" fillId="0" borderId="58" xfId="0" applyFont="1" applyBorder="1" applyAlignment="1">
      <alignment wrapText="1"/>
    </xf>
    <xf numFmtId="1" fontId="14" fillId="0" borderId="65" xfId="0" applyNumberFormat="1" applyFont="1" applyBorder="1"/>
    <xf numFmtId="0" fontId="14" fillId="4" borderId="55" xfId="0" applyFont="1" applyFill="1" applyBorder="1" applyAlignment="1">
      <alignment wrapText="1"/>
    </xf>
    <xf numFmtId="0" fontId="6" fillId="4" borderId="55" xfId="0" applyFont="1" applyFill="1" applyBorder="1" applyAlignment="1">
      <alignment wrapText="1"/>
    </xf>
    <xf numFmtId="0" fontId="6" fillId="4" borderId="56" xfId="0" applyFont="1" applyFill="1" applyBorder="1" applyAlignment="1">
      <alignment wrapText="1"/>
    </xf>
    <xf numFmtId="0" fontId="15" fillId="0" borderId="92" xfId="0" applyFont="1" applyBorder="1" applyAlignment="1">
      <alignment vertical="center" wrapText="1"/>
    </xf>
    <xf numFmtId="0" fontId="15" fillId="0" borderId="10" xfId="0" applyFont="1" applyBorder="1" applyAlignment="1">
      <alignment horizontal="right" wrapText="1"/>
    </xf>
    <xf numFmtId="0" fontId="15" fillId="0" borderId="67" xfId="0" applyFont="1" applyBorder="1" applyAlignment="1">
      <alignment horizontal="right" wrapText="1"/>
    </xf>
    <xf numFmtId="0" fontId="14" fillId="0" borderId="0" xfId="3" applyFont="1" applyBorder="1"/>
    <xf numFmtId="1" fontId="14" fillId="0" borderId="62" xfId="0" applyNumberFormat="1" applyFont="1" applyBorder="1"/>
    <xf numFmtId="1" fontId="14" fillId="0" borderId="11" xfId="0" applyNumberFormat="1" applyFont="1" applyBorder="1"/>
    <xf numFmtId="0" fontId="15" fillId="0" borderId="92" xfId="0" applyFont="1" applyBorder="1" applyAlignment="1">
      <alignment vertical="center"/>
    </xf>
    <xf numFmtId="0" fontId="14" fillId="0" borderId="57" xfId="0" applyFont="1" applyBorder="1" applyAlignment="1">
      <alignment horizontal="left" wrapText="1"/>
    </xf>
    <xf numFmtId="0" fontId="14" fillId="0" borderId="57" xfId="0" applyFont="1" applyBorder="1" applyAlignment="1">
      <alignment horizontal="right" wrapText="1"/>
    </xf>
    <xf numFmtId="0" fontId="14" fillId="0" borderId="63" xfId="0" applyFont="1" applyBorder="1" applyAlignment="1">
      <alignment horizontal="right" wrapText="1"/>
    </xf>
    <xf numFmtId="0" fontId="51" fillId="0" borderId="0" xfId="3" applyFont="1"/>
    <xf numFmtId="9" fontId="14" fillId="0" borderId="0" xfId="3" applyNumberFormat="1" applyFont="1"/>
    <xf numFmtId="0" fontId="15" fillId="0" borderId="72" xfId="0" applyFont="1" applyBorder="1" applyAlignment="1">
      <alignment horizontal="right"/>
    </xf>
    <xf numFmtId="0" fontId="15" fillId="0" borderId="48" xfId="0" applyFont="1" applyBorder="1" applyAlignment="1">
      <alignment horizontal="right"/>
    </xf>
    <xf numFmtId="0" fontId="15" fillId="0" borderId="74" xfId="0" applyFont="1" applyBorder="1" applyAlignment="1">
      <alignment horizontal="right"/>
    </xf>
    <xf numFmtId="0" fontId="14" fillId="0" borderId="48" xfId="0" applyFont="1" applyBorder="1"/>
    <xf numFmtId="0" fontId="15" fillId="0" borderId="0" xfId="0" applyFont="1" applyFill="1" applyBorder="1"/>
    <xf numFmtId="0" fontId="6" fillId="0" borderId="0" xfId="0" applyFont="1" applyFill="1" applyBorder="1"/>
    <xf numFmtId="0" fontId="13" fillId="0" borderId="0" xfId="0" applyFont="1" applyAlignment="1"/>
    <xf numFmtId="0" fontId="16" fillId="0" borderId="31" xfId="0" applyFont="1" applyBorder="1" applyAlignment="1">
      <alignment horizontal="right" vertical="center" wrapText="1" indent="1"/>
    </xf>
    <xf numFmtId="0" fontId="16" fillId="0" borderId="43" xfId="0" applyFont="1" applyBorder="1" applyAlignment="1">
      <alignment horizontal="right" vertical="center" wrapText="1" indent="1"/>
    </xf>
    <xf numFmtId="0" fontId="11" fillId="0" borderId="75" xfId="6" applyFont="1" applyFill="1" applyBorder="1" applyAlignment="1">
      <alignment vertical="center" wrapText="1"/>
    </xf>
    <xf numFmtId="0" fontId="11" fillId="0" borderId="76" xfId="6" applyFont="1" applyFill="1" applyBorder="1" applyAlignment="1">
      <alignment vertical="center" wrapText="1"/>
    </xf>
    <xf numFmtId="1" fontId="11" fillId="0" borderId="31" xfId="0" applyNumberFormat="1" applyFont="1" applyBorder="1" applyAlignment="1">
      <alignment horizontal="right" vertical="center" wrapText="1" indent="1"/>
    </xf>
    <xf numFmtId="165" fontId="6" fillId="0" borderId="31" xfId="0" applyNumberFormat="1" applyFont="1" applyBorder="1" applyAlignment="1">
      <alignment horizontal="right" vertical="center" indent="1"/>
    </xf>
    <xf numFmtId="165" fontId="6" fillId="0" borderId="43" xfId="0" applyNumberFormat="1" applyFont="1" applyBorder="1" applyAlignment="1">
      <alignment horizontal="right" vertical="center" indent="1"/>
    </xf>
    <xf numFmtId="0" fontId="11" fillId="0" borderId="77" xfId="6" applyFont="1" applyFill="1" applyBorder="1" applyAlignment="1">
      <alignment vertical="center" wrapText="1"/>
    </xf>
    <xf numFmtId="0" fontId="11" fillId="0" borderId="78" xfId="6" applyFont="1" applyFill="1" applyBorder="1" applyAlignment="1">
      <alignment vertical="center" wrapText="1"/>
    </xf>
    <xf numFmtId="0" fontId="11" fillId="0" borderId="148" xfId="6" applyFont="1" applyFill="1" applyBorder="1" applyAlignment="1">
      <alignment vertical="center" wrapText="1"/>
    </xf>
    <xf numFmtId="1" fontId="11" fillId="0" borderId="135" xfId="0" applyNumberFormat="1" applyFont="1" applyBorder="1" applyAlignment="1">
      <alignment horizontal="right" vertical="center" wrapText="1" indent="1"/>
    </xf>
    <xf numFmtId="165" fontId="6" fillId="0" borderId="135" xfId="0" applyNumberFormat="1" applyFont="1" applyBorder="1" applyAlignment="1">
      <alignment horizontal="right" vertical="center" indent="1"/>
    </xf>
    <xf numFmtId="165" fontId="6" fillId="0" borderId="137" xfId="0" applyNumberFormat="1" applyFont="1" applyBorder="1" applyAlignment="1">
      <alignment horizontal="right" vertical="center" indent="1"/>
    </xf>
    <xf numFmtId="1" fontId="16" fillId="0" borderId="31" xfId="0" applyNumberFormat="1" applyFont="1" applyBorder="1" applyAlignment="1">
      <alignment horizontal="right" vertical="center" wrapText="1" indent="1"/>
    </xf>
    <xf numFmtId="165" fontId="12" fillId="0" borderId="31" xfId="0" applyNumberFormat="1" applyFont="1" applyBorder="1" applyAlignment="1">
      <alignment horizontal="right" vertical="center" indent="1"/>
    </xf>
    <xf numFmtId="165" fontId="12" fillId="0" borderId="43" xfId="0" applyNumberFormat="1" applyFont="1" applyBorder="1" applyAlignment="1">
      <alignment horizontal="right" vertical="center" indent="1"/>
    </xf>
    <xf numFmtId="1" fontId="16" fillId="0" borderId="45" xfId="0" applyNumberFormat="1" applyFont="1" applyBorder="1" applyAlignment="1">
      <alignment horizontal="right" vertical="center" wrapText="1" indent="1"/>
    </xf>
    <xf numFmtId="165" fontId="12" fillId="0" borderId="45" xfId="0" applyNumberFormat="1" applyFont="1" applyBorder="1" applyAlignment="1">
      <alignment horizontal="right" vertical="center" indent="1"/>
    </xf>
    <xf numFmtId="165" fontId="12" fillId="0" borderId="46" xfId="0" applyNumberFormat="1" applyFont="1" applyBorder="1" applyAlignment="1">
      <alignment horizontal="right" vertical="center" indent="1"/>
    </xf>
    <xf numFmtId="0" fontId="12" fillId="0" borderId="0" xfId="0" applyFont="1" applyBorder="1"/>
    <xf numFmtId="0" fontId="6" fillId="0" borderId="0" xfId="0" applyFont="1" applyBorder="1"/>
    <xf numFmtId="0" fontId="14" fillId="0" borderId="0" xfId="0" applyFont="1" applyBorder="1" applyAlignment="1">
      <alignment vertical="center"/>
    </xf>
    <xf numFmtId="0" fontId="12" fillId="0" borderId="0" xfId="0" applyFont="1" applyFill="1" applyBorder="1"/>
    <xf numFmtId="0" fontId="16" fillId="0" borderId="0" xfId="0" applyFont="1" applyFill="1" applyBorder="1"/>
    <xf numFmtId="0" fontId="11" fillId="0" borderId="0" xfId="0" applyFont="1" applyFill="1" applyBorder="1"/>
    <xf numFmtId="0" fontId="11" fillId="0" borderId="0" xfId="0" applyFont="1" applyAlignment="1"/>
    <xf numFmtId="0" fontId="14" fillId="0" borderId="0" xfId="0" applyFont="1" applyBorder="1" applyAlignment="1">
      <alignment horizontal="right" vertical="center" wrapText="1"/>
    </xf>
    <xf numFmtId="0" fontId="11" fillId="0" borderId="79" xfId="0" applyFont="1" applyFill="1" applyBorder="1" applyAlignment="1">
      <alignment vertical="center" wrapText="1"/>
    </xf>
    <xf numFmtId="0" fontId="16" fillId="0" borderId="31"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79" xfId="0" applyFont="1" applyFill="1" applyBorder="1" applyAlignment="1">
      <alignment vertical="center" wrapText="1"/>
    </xf>
    <xf numFmtId="0" fontId="16" fillId="0" borderId="31" xfId="0" applyFont="1" applyFill="1" applyBorder="1" applyAlignment="1">
      <alignment horizontal="right" vertical="center" wrapText="1" indent="1"/>
    </xf>
    <xf numFmtId="1" fontId="11" fillId="0" borderId="31" xfId="0" applyNumberFormat="1" applyFont="1" applyFill="1" applyBorder="1" applyAlignment="1">
      <alignment horizontal="right" vertical="center" wrapText="1" indent="1"/>
    </xf>
    <xf numFmtId="165" fontId="11" fillId="0" borderId="20" xfId="0" applyNumberFormat="1" applyFont="1" applyFill="1" applyBorder="1" applyAlignment="1">
      <alignment horizontal="right" vertical="center" indent="1"/>
    </xf>
    <xf numFmtId="165" fontId="11" fillId="0" borderId="43" xfId="0" applyNumberFormat="1" applyFont="1" applyFill="1" applyBorder="1" applyAlignment="1">
      <alignment horizontal="right" vertical="center" indent="1"/>
    </xf>
    <xf numFmtId="0" fontId="16" fillId="0" borderId="44" xfId="0" applyFont="1" applyFill="1" applyBorder="1" applyAlignment="1">
      <alignment vertical="center" wrapText="1"/>
    </xf>
    <xf numFmtId="0" fontId="16" fillId="0" borderId="45" xfId="0" applyFont="1" applyFill="1" applyBorder="1" applyAlignment="1">
      <alignment horizontal="right" vertical="center" wrapText="1" indent="1"/>
    </xf>
    <xf numFmtId="1" fontId="11" fillId="0" borderId="45" xfId="0" applyNumberFormat="1" applyFont="1" applyFill="1" applyBorder="1" applyAlignment="1">
      <alignment horizontal="right" vertical="center" wrapText="1" indent="1"/>
    </xf>
    <xf numFmtId="165" fontId="11" fillId="0" borderId="81" xfId="0" applyNumberFormat="1" applyFont="1" applyFill="1" applyBorder="1" applyAlignment="1">
      <alignment horizontal="right" vertical="center" indent="1"/>
    </xf>
    <xf numFmtId="165" fontId="11" fillId="0" borderId="65" xfId="0" applyNumberFormat="1" applyFont="1" applyFill="1" applyBorder="1" applyAlignment="1">
      <alignment horizontal="right" vertical="center" indent="1"/>
    </xf>
    <xf numFmtId="0" fontId="15" fillId="0" borderId="0" xfId="0" applyFont="1" applyBorder="1" applyAlignment="1"/>
    <xf numFmtId="0" fontId="14" fillId="0" borderId="0" xfId="0" applyFont="1" applyBorder="1" applyAlignment="1"/>
    <xf numFmtId="0" fontId="52" fillId="0" borderId="0" xfId="0" applyFont="1"/>
    <xf numFmtId="0" fontId="11" fillId="0" borderId="0" xfId="3" applyFont="1" applyAlignment="1">
      <alignment horizontal="left"/>
    </xf>
    <xf numFmtId="0" fontId="15" fillId="4" borderId="82" xfId="3" applyFont="1" applyFill="1" applyBorder="1" applyAlignment="1">
      <alignment horizontal="left"/>
    </xf>
    <xf numFmtId="0" fontId="8" fillId="4" borderId="49" xfId="3" applyFont="1" applyFill="1" applyBorder="1" applyAlignment="1">
      <alignment horizontal="left"/>
    </xf>
    <xf numFmtId="0" fontId="8" fillId="4" borderId="66" xfId="3" applyFont="1" applyFill="1" applyBorder="1" applyAlignment="1">
      <alignment horizontal="left"/>
    </xf>
    <xf numFmtId="1" fontId="14" fillId="0" borderId="59" xfId="3" applyNumberFormat="1" applyFont="1" applyBorder="1" applyAlignment="1">
      <alignment horizontal="left"/>
    </xf>
    <xf numFmtId="1" fontId="14" fillId="0" borderId="2" xfId="3" applyNumberFormat="1" applyFont="1" applyBorder="1" applyAlignment="1">
      <alignment horizontal="center"/>
    </xf>
    <xf numFmtId="1" fontId="14" fillId="0" borderId="60" xfId="3" applyNumberFormat="1" applyFont="1" applyBorder="1" applyAlignment="1">
      <alignment horizontal="center"/>
    </xf>
    <xf numFmtId="1" fontId="14" fillId="0" borderId="57" xfId="3" applyNumberFormat="1" applyFont="1" applyBorder="1" applyAlignment="1">
      <alignment horizontal="left"/>
    </xf>
    <xf numFmtId="1" fontId="14" fillId="0" borderId="58" xfId="3" applyNumberFormat="1" applyFont="1" applyFill="1" applyBorder="1" applyAlignment="1">
      <alignment horizontal="right" indent="2"/>
    </xf>
    <xf numFmtId="164" fontId="8" fillId="0" borderId="0" xfId="3" applyNumberFormat="1" applyFont="1"/>
    <xf numFmtId="0" fontId="14" fillId="0" borderId="57" xfId="3" applyFont="1" applyBorder="1" applyAlignment="1">
      <alignment horizontal="left"/>
    </xf>
    <xf numFmtId="1" fontId="14" fillId="0" borderId="58" xfId="3" applyNumberFormat="1" applyFont="1" applyBorder="1" applyAlignment="1">
      <alignment horizontal="right" indent="2"/>
    </xf>
    <xf numFmtId="0" fontId="8" fillId="0" borderId="0" xfId="3" applyFont="1" applyAlignment="1">
      <alignment horizontal="right"/>
    </xf>
    <xf numFmtId="0" fontId="14" fillId="0" borderId="58" xfId="3" applyFont="1" applyBorder="1" applyAlignment="1">
      <alignment horizontal="right" indent="2"/>
    </xf>
    <xf numFmtId="0" fontId="14" fillId="0" borderId="63" xfId="3" applyFont="1" applyBorder="1" applyAlignment="1">
      <alignment horizontal="left"/>
    </xf>
    <xf numFmtId="0" fontId="14" fillId="0" borderId="64" xfId="3" applyFont="1" applyBorder="1" applyAlignment="1">
      <alignment horizontal="right" indent="2"/>
    </xf>
    <xf numFmtId="1" fontId="14" fillId="0" borderId="64" xfId="3" applyNumberFormat="1" applyFont="1" applyBorder="1" applyAlignment="1">
      <alignment horizontal="right" indent="2"/>
    </xf>
    <xf numFmtId="1" fontId="14" fillId="0" borderId="65" xfId="3" applyNumberFormat="1" applyFont="1" applyBorder="1" applyAlignment="1">
      <alignment horizontal="right" indent="2"/>
    </xf>
    <xf numFmtId="0" fontId="29" fillId="0" borderId="0" xfId="3" applyFont="1" applyAlignment="1">
      <alignment horizontal="left"/>
    </xf>
    <xf numFmtId="1" fontId="14" fillId="0" borderId="36" xfId="3" applyNumberFormat="1" applyFont="1" applyFill="1" applyBorder="1" applyAlignment="1">
      <alignment horizontal="right" vertical="center" wrapText="1" indent="2"/>
    </xf>
    <xf numFmtId="1" fontId="14" fillId="0" borderId="36" xfId="3" applyNumberFormat="1" applyFont="1" applyFill="1" applyBorder="1" applyAlignment="1">
      <alignment horizontal="right" vertical="center" wrapText="1" indent="1"/>
    </xf>
    <xf numFmtId="0" fontId="14" fillId="0" borderId="43" xfId="3" applyFont="1" applyFill="1" applyBorder="1" applyAlignment="1">
      <alignment horizontal="right" vertical="center" wrapText="1" indent="1"/>
    </xf>
    <xf numFmtId="1" fontId="14" fillId="0" borderId="31" xfId="0" applyNumberFormat="1" applyFont="1" applyBorder="1" applyAlignment="1">
      <alignment horizontal="right" vertical="center" wrapText="1" indent="2"/>
    </xf>
    <xf numFmtId="1" fontId="14" fillId="0" borderId="31" xfId="0" applyNumberFormat="1" applyFont="1" applyBorder="1" applyAlignment="1">
      <alignment horizontal="right" vertical="center" wrapText="1" indent="1"/>
    </xf>
    <xf numFmtId="0" fontId="14" fillId="0" borderId="43" xfId="0" applyFont="1" applyBorder="1" applyAlignment="1">
      <alignment horizontal="right" vertical="center" wrapText="1" indent="1"/>
    </xf>
    <xf numFmtId="1" fontId="14" fillId="0" borderId="43" xfId="0" applyNumberFormat="1" applyFont="1" applyBorder="1" applyAlignment="1">
      <alignment horizontal="right" vertical="center" wrapText="1" indent="1"/>
    </xf>
    <xf numFmtId="1" fontId="14" fillId="0" borderId="36" xfId="3" applyNumberFormat="1" applyFont="1" applyBorder="1" applyAlignment="1">
      <alignment horizontal="right" vertical="center" wrapText="1" indent="2"/>
    </xf>
    <xf numFmtId="1" fontId="14" fillId="0" borderId="36" xfId="3" applyNumberFormat="1" applyFont="1" applyBorder="1" applyAlignment="1">
      <alignment horizontal="right" vertical="center" wrapText="1" indent="1"/>
    </xf>
    <xf numFmtId="1" fontId="14" fillId="0" borderId="45" xfId="0" applyNumberFormat="1" applyFont="1" applyBorder="1" applyAlignment="1">
      <alignment horizontal="right" vertical="center" wrapText="1" indent="2"/>
    </xf>
    <xf numFmtId="1" fontId="14" fillId="0" borderId="45" xfId="0" applyNumberFormat="1" applyFont="1" applyBorder="1" applyAlignment="1">
      <alignment horizontal="right" vertical="center" wrapText="1" indent="1"/>
    </xf>
    <xf numFmtId="1" fontId="14" fillId="0" borderId="46" xfId="0" applyNumberFormat="1" applyFont="1" applyBorder="1" applyAlignment="1">
      <alignment horizontal="right" vertical="center" wrapText="1" indent="1"/>
    </xf>
    <xf numFmtId="0" fontId="8" fillId="0" borderId="0" xfId="3" applyFont="1" applyBorder="1" applyAlignment="1">
      <alignment horizontal="left"/>
    </xf>
    <xf numFmtId="0" fontId="16" fillId="0" borderId="84" xfId="0" applyFont="1" applyBorder="1" applyAlignment="1">
      <alignment horizontal="left" vertical="center"/>
    </xf>
    <xf numFmtId="0" fontId="16" fillId="0" borderId="27" xfId="0" applyFont="1" applyBorder="1" applyAlignment="1">
      <alignment horizontal="center" vertical="center"/>
    </xf>
    <xf numFmtId="0" fontId="16" fillId="0" borderId="85" xfId="0" applyFont="1" applyBorder="1" applyAlignment="1">
      <alignment horizontal="center" vertical="center"/>
    </xf>
    <xf numFmtId="0" fontId="16" fillId="0" borderId="79" xfId="0" applyFont="1" applyBorder="1" applyAlignment="1">
      <alignment horizontal="left" vertical="center"/>
    </xf>
    <xf numFmtId="0" fontId="11" fillId="0" borderId="31" xfId="0" applyFont="1" applyBorder="1" applyAlignment="1">
      <alignment horizontal="right" vertical="center" indent="1"/>
    </xf>
    <xf numFmtId="1" fontId="11" fillId="0" borderId="31" xfId="0" applyNumberFormat="1" applyFont="1" applyBorder="1" applyAlignment="1">
      <alignment horizontal="right" vertical="center" indent="1"/>
    </xf>
    <xf numFmtId="1" fontId="11" fillId="0" borderId="43" xfId="0" applyNumberFormat="1" applyFont="1" applyBorder="1" applyAlignment="1">
      <alignment horizontal="right" vertical="center" indent="1"/>
    </xf>
    <xf numFmtId="10" fontId="52" fillId="0" borderId="0" xfId="0" applyNumberFormat="1" applyFont="1" applyBorder="1" applyAlignment="1">
      <alignment horizontal="right" vertical="center"/>
    </xf>
    <xf numFmtId="0" fontId="52" fillId="0" borderId="0" xfId="0" applyFont="1" applyBorder="1" applyAlignment="1">
      <alignment horizontal="right" vertical="center"/>
    </xf>
    <xf numFmtId="1" fontId="52" fillId="0" borderId="0" xfId="0" applyNumberFormat="1" applyFont="1" applyBorder="1" applyAlignment="1">
      <alignment horizontal="right" vertical="center"/>
    </xf>
    <xf numFmtId="9" fontId="52" fillId="0" borderId="0" xfId="0" applyNumberFormat="1" applyFont="1" applyBorder="1" applyAlignment="1">
      <alignment horizontal="right" vertical="center"/>
    </xf>
    <xf numFmtId="0" fontId="16" fillId="0" borderId="86" xfId="0" applyFont="1" applyBorder="1" applyAlignment="1">
      <alignment horizontal="left" vertical="center"/>
    </xf>
    <xf numFmtId="0" fontId="11" fillId="0" borderId="22" xfId="0" applyFont="1" applyBorder="1" applyAlignment="1">
      <alignment horizontal="right" vertical="center" indent="1"/>
    </xf>
    <xf numFmtId="1" fontId="11" fillId="0" borderId="22" xfId="0" applyNumberFormat="1" applyFont="1" applyBorder="1" applyAlignment="1">
      <alignment horizontal="right" vertical="center" indent="1"/>
    </xf>
    <xf numFmtId="1" fontId="11" fillId="0" borderId="87" xfId="0" applyNumberFormat="1" applyFont="1" applyBorder="1" applyAlignment="1">
      <alignment horizontal="right" vertical="center" indent="1"/>
    </xf>
    <xf numFmtId="0" fontId="11" fillId="0" borderId="133" xfId="0" applyFont="1" applyBorder="1" applyAlignment="1">
      <alignment horizontal="right" vertical="center" indent="1"/>
    </xf>
    <xf numFmtId="1" fontId="11" fillId="0" borderId="133" xfId="0" applyNumberFormat="1" applyFont="1" applyBorder="1" applyAlignment="1">
      <alignment horizontal="right" vertical="center" indent="1"/>
    </xf>
    <xf numFmtId="1" fontId="11" fillId="0" borderId="132" xfId="0" applyNumberFormat="1" applyFont="1" applyBorder="1" applyAlignment="1">
      <alignment horizontal="right" vertical="center" indent="1"/>
    </xf>
    <xf numFmtId="0" fontId="11" fillId="0" borderId="155" xfId="0" applyFont="1" applyBorder="1" applyAlignment="1">
      <alignment horizontal="right" vertical="center" indent="1"/>
    </xf>
    <xf numFmtId="1" fontId="11" fillId="0" borderId="155" xfId="0" applyNumberFormat="1" applyFont="1" applyBorder="1" applyAlignment="1">
      <alignment horizontal="right" vertical="center" indent="1"/>
    </xf>
    <xf numFmtId="1" fontId="11" fillId="0" borderId="156" xfId="0" applyNumberFormat="1" applyFont="1" applyBorder="1" applyAlignment="1">
      <alignment horizontal="right" vertical="center" indent="1"/>
    </xf>
    <xf numFmtId="0" fontId="16" fillId="0" borderId="44" xfId="0" applyFont="1" applyBorder="1" applyAlignment="1">
      <alignment horizontal="left" vertical="center"/>
    </xf>
    <xf numFmtId="0" fontId="11" fillId="0" borderId="45" xfId="0" applyFont="1" applyBorder="1" applyAlignment="1">
      <alignment horizontal="right" vertical="center" indent="1"/>
    </xf>
    <xf numFmtId="1" fontId="11" fillId="0" borderId="45" xfId="0" applyNumberFormat="1" applyFont="1" applyBorder="1" applyAlignment="1">
      <alignment horizontal="right" vertical="center" indent="1"/>
    </xf>
    <xf numFmtId="1" fontId="11" fillId="0" borderId="46" xfId="0" applyNumberFormat="1" applyFont="1" applyBorder="1" applyAlignment="1">
      <alignment horizontal="right" vertical="center" indent="1"/>
    </xf>
    <xf numFmtId="1" fontId="6" fillId="0" borderId="0" xfId="0" applyNumberFormat="1" applyFont="1" applyBorder="1"/>
    <xf numFmtId="0" fontId="16" fillId="0" borderId="0" xfId="0" applyFont="1" applyAlignment="1">
      <alignment horizontal="justify" vertical="center"/>
    </xf>
    <xf numFmtId="0" fontId="15" fillId="0" borderId="0" xfId="0" applyFont="1"/>
    <xf numFmtId="0" fontId="0" fillId="0" borderId="0" xfId="0" applyFont="1" applyBorder="1" applyAlignment="1"/>
    <xf numFmtId="0" fontId="14" fillId="0" borderId="86" xfId="0" applyFont="1" applyBorder="1"/>
    <xf numFmtId="0" fontId="14" fillId="0" borderId="22" xfId="0" applyFont="1" applyBorder="1"/>
    <xf numFmtId="0" fontId="15" fillId="0" borderId="31" xfId="0" applyFont="1" applyBorder="1" applyAlignment="1">
      <alignment horizontal="center"/>
    </xf>
    <xf numFmtId="0" fontId="15" fillId="0" borderId="31" xfId="0" applyFont="1" applyBorder="1"/>
    <xf numFmtId="0" fontId="14" fillId="0" borderId="43" xfId="0" applyFont="1" applyBorder="1"/>
    <xf numFmtId="0" fontId="14" fillId="0" borderId="79" xfId="0" applyFont="1" applyBorder="1" applyAlignment="1">
      <alignment vertical="center"/>
    </xf>
    <xf numFmtId="0" fontId="14" fillId="0" borderId="31" xfId="0" applyFont="1" applyBorder="1" applyAlignment="1">
      <alignment horizontal="center" vertical="center"/>
    </xf>
    <xf numFmtId="0" fontId="14" fillId="0" borderId="27" xfId="0" applyFont="1" applyBorder="1"/>
    <xf numFmtId="0" fontId="14" fillId="0" borderId="31" xfId="0" applyFont="1" applyBorder="1"/>
    <xf numFmtId="0" fontId="14" fillId="0" borderId="27" xfId="0" applyFont="1" applyBorder="1" applyAlignment="1">
      <alignment horizontal="center" vertical="center"/>
    </xf>
    <xf numFmtId="0" fontId="14" fillId="0" borderId="44" xfId="0" applyFont="1" applyBorder="1" applyAlignment="1">
      <alignment vertical="center"/>
    </xf>
    <xf numFmtId="0" fontId="14" fillId="0" borderId="45" xfId="0" applyFont="1" applyBorder="1" applyAlignment="1">
      <alignment horizontal="center" vertical="center"/>
    </xf>
    <xf numFmtId="0" fontId="14" fillId="0" borderId="45" xfId="0" applyFont="1" applyBorder="1"/>
    <xf numFmtId="0" fontId="14" fillId="0" borderId="46" xfId="0" applyFont="1" applyBorder="1"/>
    <xf numFmtId="0" fontId="16" fillId="0" borderId="88" xfId="0" applyFont="1" applyBorder="1" applyAlignment="1">
      <alignment horizontal="center" vertical="center" wrapText="1"/>
    </xf>
    <xf numFmtId="0" fontId="11" fillId="0" borderId="43" xfId="0" applyFont="1" applyBorder="1" applyAlignment="1">
      <alignment horizontal="right" vertical="center" wrapText="1"/>
    </xf>
    <xf numFmtId="0" fontId="11" fillId="0" borderId="46" xfId="0" applyFont="1" applyBorder="1" applyAlignment="1">
      <alignment horizontal="right" vertical="center" wrapText="1"/>
    </xf>
    <xf numFmtId="0" fontId="54" fillId="0" borderId="0" xfId="0" applyFont="1"/>
    <xf numFmtId="0" fontId="54" fillId="0" borderId="0" xfId="0" applyFont="1" applyFill="1"/>
    <xf numFmtId="49" fontId="16" fillId="0" borderId="88" xfId="0" applyNumberFormat="1" applyFont="1" applyBorder="1" applyAlignment="1">
      <alignment horizontal="center" vertical="center" wrapText="1"/>
    </xf>
    <xf numFmtId="0" fontId="11" fillId="0" borderId="164" xfId="0" applyFont="1" applyBorder="1" applyAlignment="1">
      <alignment horizontal="right" vertical="center" wrapText="1"/>
    </xf>
    <xf numFmtId="0" fontId="11" fillId="0" borderId="122" xfId="0" applyFont="1" applyBorder="1" applyAlignment="1">
      <alignment horizontal="right" vertical="center" wrapText="1"/>
    </xf>
    <xf numFmtId="0" fontId="11" fillId="0" borderId="132" xfId="0" applyFont="1" applyBorder="1" applyAlignment="1">
      <alignment horizontal="right" vertical="center" wrapText="1"/>
    </xf>
    <xf numFmtId="0" fontId="6" fillId="0" borderId="0" xfId="0" applyFont="1" applyAlignment="1">
      <alignment wrapText="1"/>
    </xf>
    <xf numFmtId="0" fontId="14" fillId="0" borderId="0" xfId="14" applyFont="1" applyAlignment="1">
      <alignment wrapText="1"/>
    </xf>
    <xf numFmtId="0" fontId="14" fillId="0" borderId="79" xfId="14" applyFont="1" applyBorder="1" applyAlignment="1">
      <alignment horizontal="left"/>
    </xf>
    <xf numFmtId="0" fontId="15" fillId="2" borderId="54" xfId="0" applyFont="1" applyFill="1" applyBorder="1" applyAlignment="1">
      <alignment vertical="center"/>
    </xf>
    <xf numFmtId="0" fontId="15" fillId="0" borderId="84" xfId="10" applyFont="1" applyFill="1" applyBorder="1" applyAlignment="1">
      <alignment vertical="center"/>
    </xf>
    <xf numFmtId="0" fontId="15" fillId="0" borderId="27" xfId="10" applyFont="1" applyFill="1" applyBorder="1" applyAlignment="1">
      <alignment vertical="center"/>
    </xf>
    <xf numFmtId="0" fontId="15" fillId="0" borderId="37" xfId="10" applyFont="1" applyFill="1" applyBorder="1" applyAlignment="1">
      <alignment vertical="center"/>
    </xf>
    <xf numFmtId="0" fontId="15" fillId="0" borderId="85" xfId="10" applyFont="1" applyFill="1" applyBorder="1" applyAlignment="1">
      <alignment horizontal="right" vertical="center"/>
    </xf>
    <xf numFmtId="0" fontId="15" fillId="0" borderId="79" xfId="10" applyFont="1" applyFill="1" applyBorder="1" applyAlignment="1">
      <alignment vertical="center"/>
    </xf>
    <xf numFmtId="0" fontId="14" fillId="0" borderId="31" xfId="10" applyFont="1" applyFill="1" applyBorder="1" applyAlignment="1">
      <alignment vertical="center"/>
    </xf>
    <xf numFmtId="0" fontId="14" fillId="0" borderId="28" xfId="10" applyFont="1" applyFill="1" applyBorder="1" applyAlignment="1">
      <alignment vertical="center"/>
    </xf>
    <xf numFmtId="0" fontId="15" fillId="0" borderId="43" xfId="10" applyFont="1" applyFill="1" applyBorder="1" applyAlignment="1">
      <alignment vertical="center"/>
    </xf>
    <xf numFmtId="0" fontId="14" fillId="0" borderId="31" xfId="10" applyFont="1" applyFill="1" applyBorder="1" applyAlignment="1">
      <alignment horizontal="right" vertical="center" wrapText="1"/>
    </xf>
    <xf numFmtId="0" fontId="14" fillId="0" borderId="28" xfId="10" applyFont="1" applyFill="1" applyBorder="1" applyAlignment="1">
      <alignment horizontal="right" vertical="center" wrapText="1"/>
    </xf>
    <xf numFmtId="0" fontId="15" fillId="0" borderId="86" xfId="10" applyFont="1" applyFill="1" applyBorder="1" applyAlignment="1">
      <alignment vertical="center"/>
    </xf>
    <xf numFmtId="0" fontId="15" fillId="0" borderId="44" xfId="10" applyFont="1" applyFill="1" applyBorder="1" applyAlignment="1">
      <alignment vertical="center"/>
    </xf>
    <xf numFmtId="1" fontId="15" fillId="0" borderId="45" xfId="10" applyNumberFormat="1" applyFont="1" applyFill="1" applyBorder="1" applyAlignment="1">
      <alignment vertical="center"/>
    </xf>
    <xf numFmtId="0" fontId="15" fillId="0" borderId="142" xfId="10" applyFont="1" applyFill="1" applyBorder="1" applyAlignment="1">
      <alignment vertical="center"/>
    </xf>
    <xf numFmtId="0" fontId="15" fillId="0" borderId="27" xfId="10" applyFont="1" applyFill="1" applyBorder="1" applyAlignment="1">
      <alignment horizontal="center" vertical="center"/>
    </xf>
    <xf numFmtId="0" fontId="15" fillId="0" borderId="37" xfId="10" applyFont="1" applyFill="1" applyBorder="1" applyAlignment="1">
      <alignment horizontal="center" vertical="center"/>
    </xf>
    <xf numFmtId="0" fontId="15" fillId="0" borderId="85" xfId="10" applyFont="1" applyFill="1" applyBorder="1" applyAlignment="1">
      <alignment horizontal="center" vertical="center"/>
    </xf>
    <xf numFmtId="0" fontId="14" fillId="0" borderId="31" xfId="10" applyFont="1" applyFill="1" applyBorder="1" applyAlignment="1">
      <alignment horizontal="right" vertical="center"/>
    </xf>
    <xf numFmtId="0" fontId="14" fillId="0" borderId="28" xfId="10" applyFont="1" applyFill="1" applyBorder="1" applyAlignment="1">
      <alignment horizontal="right" vertical="center"/>
    </xf>
    <xf numFmtId="0" fontId="15" fillId="0" borderId="28" xfId="10" applyFont="1" applyFill="1" applyBorder="1" applyAlignment="1">
      <alignment horizontal="right" vertical="center"/>
    </xf>
    <xf numFmtId="1" fontId="15" fillId="0" borderId="46" xfId="10" applyNumberFormat="1" applyFont="1" applyFill="1" applyBorder="1" applyAlignment="1">
      <alignment vertical="center"/>
    </xf>
    <xf numFmtId="0" fontId="14" fillId="0" borderId="22" xfId="10" applyFont="1" applyFill="1" applyBorder="1" applyAlignment="1">
      <alignment horizontal="right" vertical="center" wrapText="1"/>
    </xf>
    <xf numFmtId="0" fontId="14" fillId="0" borderId="22" xfId="10" applyFont="1" applyFill="1" applyBorder="1" applyAlignment="1">
      <alignment horizontal="right" vertical="center"/>
    </xf>
    <xf numFmtId="0" fontId="14" fillId="0" borderId="38" xfId="10" applyFont="1" applyFill="1" applyBorder="1" applyAlignment="1">
      <alignment horizontal="right" vertical="center"/>
    </xf>
    <xf numFmtId="0" fontId="56" fillId="0" borderId="0" xfId="0" applyFont="1"/>
    <xf numFmtId="0" fontId="57" fillId="0" borderId="0" xfId="1" quotePrefix="1" applyFont="1" applyAlignment="1" applyProtection="1"/>
    <xf numFmtId="0" fontId="15" fillId="0" borderId="79" xfId="14" applyFont="1" applyBorder="1" applyAlignment="1">
      <alignment horizontal="center"/>
    </xf>
    <xf numFmtId="2" fontId="14" fillId="0" borderId="163" xfId="14" applyNumberFormat="1" applyFont="1" applyBorder="1"/>
    <xf numFmtId="0" fontId="15" fillId="0" borderId="44" xfId="14" applyFont="1" applyBorder="1" applyAlignment="1">
      <alignment horizontal="center"/>
    </xf>
    <xf numFmtId="2" fontId="14" fillId="0" borderId="45" xfId="14" applyNumberFormat="1" applyFont="1" applyBorder="1"/>
    <xf numFmtId="2" fontId="14" fillId="0" borderId="46" xfId="14" applyNumberFormat="1" applyFont="1" applyBorder="1"/>
    <xf numFmtId="1" fontId="14" fillId="0" borderId="163" xfId="14" applyNumberFormat="1" applyFont="1" applyBorder="1"/>
    <xf numFmtId="1" fontId="14" fillId="0" borderId="164" xfId="14" applyNumberFormat="1" applyFont="1" applyBorder="1"/>
    <xf numFmtId="1" fontId="14" fillId="0" borderId="45" xfId="14" applyNumberFormat="1" applyFont="1" applyBorder="1"/>
    <xf numFmtId="1" fontId="14" fillId="0" borderId="46" xfId="14" applyNumberFormat="1" applyFont="1" applyBorder="1"/>
    <xf numFmtId="0" fontId="15" fillId="0" borderId="136" xfId="14" applyFont="1" applyBorder="1" applyAlignment="1">
      <alignment horizontal="right"/>
    </xf>
    <xf numFmtId="0" fontId="58" fillId="0" borderId="0" xfId="0" applyFont="1"/>
    <xf numFmtId="3" fontId="14" fillId="0" borderId="0" xfId="0" applyNumberFormat="1" applyFont="1" applyBorder="1" applyAlignment="1">
      <alignment horizontal="right" wrapText="1" indent="2"/>
    </xf>
    <xf numFmtId="3" fontId="14" fillId="0" borderId="64" xfId="0" applyNumberFormat="1" applyFont="1" applyBorder="1" applyAlignment="1">
      <alignment horizontal="right" indent="2"/>
    </xf>
    <xf numFmtId="0" fontId="14" fillId="0" borderId="0" xfId="0" applyFont="1" applyAlignment="1">
      <alignment horizontal="right" indent="6"/>
    </xf>
    <xf numFmtId="0" fontId="14" fillId="0" borderId="0" xfId="3" applyFont="1" applyBorder="1" applyAlignment="1">
      <alignment horizontal="justify" vertical="center" wrapText="1"/>
    </xf>
    <xf numFmtId="0" fontId="11" fillId="0" borderId="0" xfId="3" applyFont="1" applyBorder="1" applyAlignment="1">
      <alignment horizontal="justify" vertical="center"/>
    </xf>
    <xf numFmtId="0" fontId="55" fillId="0" borderId="0" xfId="3" applyFont="1" applyBorder="1" applyAlignment="1">
      <alignment horizontal="justify" vertical="center" wrapText="1"/>
    </xf>
    <xf numFmtId="0" fontId="15" fillId="0" borderId="0" xfId="3" applyFont="1" applyBorder="1" applyAlignment="1">
      <alignment horizontal="justify" vertical="center" wrapText="1"/>
    </xf>
    <xf numFmtId="0" fontId="14" fillId="0" borderId="0" xfId="3" applyFont="1" applyBorder="1" applyAlignment="1">
      <alignment horizontal="left" vertical="center"/>
    </xf>
    <xf numFmtId="0" fontId="59" fillId="0" borderId="121" xfId="0" applyFont="1" applyBorder="1" applyAlignment="1">
      <alignment horizontal="center"/>
    </xf>
    <xf numFmtId="0" fontId="17" fillId="0" borderId="79" xfId="0" applyFont="1" applyFill="1" applyBorder="1"/>
    <xf numFmtId="0" fontId="17" fillId="0" borderId="121" xfId="0" applyFont="1" applyFill="1" applyBorder="1"/>
    <xf numFmtId="17" fontId="17" fillId="0" borderId="121" xfId="0" applyNumberFormat="1" applyFont="1" applyFill="1" applyBorder="1" applyAlignment="1">
      <alignment horizontal="center" vertical="center"/>
    </xf>
    <xf numFmtId="0" fontId="17" fillId="0" borderId="150" xfId="0" applyFont="1" applyFill="1" applyBorder="1" applyAlignment="1">
      <alignment horizontal="right"/>
    </xf>
    <xf numFmtId="0" fontId="17" fillId="0" borderId="150" xfId="0" applyFont="1" applyFill="1" applyBorder="1"/>
    <xf numFmtId="0" fontId="17" fillId="0" borderId="151" xfId="0" applyFont="1" applyFill="1" applyBorder="1"/>
    <xf numFmtId="0" fontId="17" fillId="0" borderId="79" xfId="0" applyFont="1" applyFill="1" applyBorder="1" applyAlignment="1">
      <alignment vertical="center"/>
    </xf>
    <xf numFmtId="0" fontId="17" fillId="0" borderId="121" xfId="0" applyFont="1" applyFill="1" applyBorder="1" applyAlignment="1">
      <alignment vertical="center"/>
    </xf>
    <xf numFmtId="0" fontId="17" fillId="0" borderId="150" xfId="3" applyFont="1" applyFill="1" applyBorder="1" applyAlignment="1">
      <alignment horizontal="right"/>
    </xf>
    <xf numFmtId="0" fontId="17" fillId="0" borderId="79" xfId="0" applyFont="1" applyBorder="1" applyAlignment="1">
      <alignment vertical="center"/>
    </xf>
    <xf numFmtId="0" fontId="17" fillId="0" borderId="121" xfId="0" applyFont="1" applyBorder="1" applyAlignment="1">
      <alignment vertical="center"/>
    </xf>
    <xf numFmtId="17" fontId="17" fillId="0" borderId="121" xfId="0" applyNumberFormat="1" applyFont="1" applyBorder="1" applyAlignment="1">
      <alignment horizontal="center" vertical="center"/>
    </xf>
    <xf numFmtId="0" fontId="17" fillId="0" borderId="150" xfId="3" applyFont="1" applyBorder="1" applyAlignment="1">
      <alignment horizontal="right"/>
    </xf>
    <xf numFmtId="0" fontId="17" fillId="0" borderId="150" xfId="0" applyFont="1" applyBorder="1"/>
    <xf numFmtId="0" fontId="17" fillId="0" borderId="151" xfId="0" applyFont="1" applyBorder="1"/>
    <xf numFmtId="0" fontId="17" fillId="0" borderId="79" xfId="0" applyFont="1" applyBorder="1"/>
    <xf numFmtId="0" fontId="17" fillId="0" borderId="121" xfId="0" applyFont="1" applyBorder="1"/>
    <xf numFmtId="0" fontId="17" fillId="0" borderId="150" xfId="0" applyFont="1" applyBorder="1" applyAlignment="1">
      <alignment horizontal="right"/>
    </xf>
    <xf numFmtId="0" fontId="17" fillId="0" borderId="123" xfId="0" applyFont="1" applyBorder="1" applyAlignment="1">
      <alignment vertical="center"/>
    </xf>
    <xf numFmtId="0" fontId="17" fillId="0" borderId="124" xfId="0" applyFont="1" applyBorder="1" applyAlignment="1">
      <alignment vertical="center"/>
    </xf>
    <xf numFmtId="0" fontId="17" fillId="0" borderId="124" xfId="0" applyFont="1" applyBorder="1"/>
    <xf numFmtId="0" fontId="17" fillId="0" borderId="125" xfId="0" applyFont="1" applyBorder="1"/>
    <xf numFmtId="0" fontId="17" fillId="0" borderId="126" xfId="0" applyFont="1" applyBorder="1" applyAlignment="1">
      <alignment vertical="center"/>
    </xf>
    <xf numFmtId="0" fontId="59" fillId="0" borderId="127" xfId="0" applyFont="1" applyBorder="1" applyAlignment="1">
      <alignment vertical="center"/>
    </xf>
    <xf numFmtId="17" fontId="59" fillId="0" borderId="127" xfId="0" applyNumberFormat="1" applyFont="1" applyBorder="1" applyAlignment="1">
      <alignment horizontal="center" vertical="center"/>
    </xf>
    <xf numFmtId="0" fontId="59" fillId="0" borderId="127" xfId="0" applyFont="1" applyBorder="1" applyAlignment="1">
      <alignment horizontal="right"/>
    </xf>
    <xf numFmtId="0" fontId="59" fillId="0" borderId="127" xfId="0" applyFont="1" applyBorder="1"/>
    <xf numFmtId="0" fontId="59" fillId="0" borderId="128" xfId="0" applyFont="1" applyBorder="1"/>
    <xf numFmtId="0" fontId="59" fillId="0" borderId="150" xfId="0" applyFont="1" applyBorder="1" applyAlignment="1">
      <alignment horizontal="center"/>
    </xf>
    <xf numFmtId="0" fontId="17" fillId="0" borderId="86" xfId="0" applyFont="1" applyBorder="1" applyAlignment="1">
      <alignment vertical="center"/>
    </xf>
    <xf numFmtId="0" fontId="17" fillId="0" borderId="22" xfId="0" applyFont="1" applyBorder="1" applyAlignment="1">
      <alignment vertical="center"/>
    </xf>
    <xf numFmtId="0" fontId="17" fillId="0" borderId="129" xfId="0" applyFont="1" applyBorder="1" applyAlignment="1">
      <alignment vertical="center"/>
    </xf>
    <xf numFmtId="0" fontId="59" fillId="0" borderId="130" xfId="0" applyFont="1" applyBorder="1" applyAlignment="1">
      <alignment vertical="center"/>
    </xf>
    <xf numFmtId="17" fontId="59" fillId="0" borderId="130" xfId="0" applyNumberFormat="1" applyFont="1" applyBorder="1" applyAlignment="1">
      <alignment horizontal="center" vertical="center"/>
    </xf>
    <xf numFmtId="0" fontId="59" fillId="0" borderId="130" xfId="0" applyFont="1" applyBorder="1" applyAlignment="1">
      <alignment horizontal="right"/>
    </xf>
    <xf numFmtId="0" fontId="59" fillId="0" borderId="130" xfId="0" applyFont="1" applyBorder="1"/>
    <xf numFmtId="0" fontId="40" fillId="0" borderId="0" xfId="0" quotePrefix="1" applyFont="1" applyAlignment="1">
      <alignment horizontal="left" vertical="top" wrapText="1"/>
    </xf>
    <xf numFmtId="0" fontId="40" fillId="0" borderId="0" xfId="0" applyFont="1" applyAlignment="1">
      <alignment horizontal="left" vertical="top" wrapText="1"/>
    </xf>
    <xf numFmtId="0" fontId="15" fillId="0" borderId="68" xfId="3" applyFont="1" applyBorder="1"/>
    <xf numFmtId="0" fontId="15" fillId="0" borderId="119" xfId="3" applyFont="1" applyBorder="1"/>
    <xf numFmtId="0" fontId="15" fillId="0" borderId="84" xfId="3" applyFont="1" applyBorder="1"/>
    <xf numFmtId="0" fontId="15" fillId="0" borderId="20" xfId="3" applyFont="1" applyBorder="1" applyAlignment="1">
      <alignment horizontal="center"/>
    </xf>
    <xf numFmtId="0" fontId="15" fillId="0" borderId="120" xfId="3" applyFont="1" applyBorder="1" applyAlignment="1">
      <alignment horizontal="center"/>
    </xf>
    <xf numFmtId="0" fontId="15" fillId="0" borderId="69" xfId="3" applyFont="1" applyBorder="1" applyAlignment="1">
      <alignment horizontal="center"/>
    </xf>
    <xf numFmtId="0" fontId="14" fillId="0" borderId="84" xfId="3" applyFont="1" applyBorder="1"/>
    <xf numFmtId="1" fontId="14" fillId="0" borderId="20" xfId="3" applyNumberFormat="1" applyFont="1" applyBorder="1" applyAlignment="1">
      <alignment horizontal="right"/>
    </xf>
    <xf numFmtId="1" fontId="14" fillId="0" borderId="162" xfId="3" applyNumberFormat="1" applyFont="1" applyBorder="1" applyAlignment="1">
      <alignment horizontal="right"/>
    </xf>
    <xf numFmtId="0" fontId="14" fillId="0" borderId="20" xfId="3" applyFont="1" applyBorder="1"/>
    <xf numFmtId="1" fontId="14" fillId="0" borderId="69" xfId="3" applyNumberFormat="1" applyFont="1" applyBorder="1" applyAlignment="1">
      <alignment horizontal="right"/>
    </xf>
    <xf numFmtId="1" fontId="14" fillId="0" borderId="143" xfId="3" applyNumberFormat="1" applyFont="1" applyBorder="1" applyAlignment="1">
      <alignment horizontal="right"/>
    </xf>
    <xf numFmtId="0" fontId="15" fillId="0" borderId="79" xfId="3" applyFont="1" applyBorder="1"/>
    <xf numFmtId="1" fontId="15" fillId="0" borderId="163" xfId="3" applyNumberFormat="1" applyFont="1" applyBorder="1" applyAlignment="1">
      <alignment horizontal="right"/>
    </xf>
    <xf numFmtId="0" fontId="15" fillId="0" borderId="23" xfId="3" applyFont="1" applyBorder="1"/>
    <xf numFmtId="1" fontId="15" fillId="0" borderId="23" xfId="3" applyNumberFormat="1" applyFont="1" applyBorder="1" applyAlignment="1">
      <alignment horizontal="right"/>
    </xf>
    <xf numFmtId="1" fontId="15" fillId="0" borderId="164" xfId="3" applyNumberFormat="1" applyFont="1" applyBorder="1" applyAlignment="1">
      <alignment horizontal="right"/>
    </xf>
    <xf numFmtId="49" fontId="15" fillId="6" borderId="68" xfId="3" applyNumberFormat="1" applyFont="1" applyFill="1" applyBorder="1" applyAlignment="1">
      <alignment horizontal="center" wrapText="1"/>
    </xf>
    <xf numFmtId="49" fontId="15" fillId="6" borderId="152" xfId="3" applyNumberFormat="1" applyFont="1" applyFill="1" applyBorder="1" applyAlignment="1">
      <alignment horizontal="center" wrapText="1"/>
    </xf>
    <xf numFmtId="49" fontId="15" fillId="6" borderId="30" xfId="3" applyNumberFormat="1" applyFont="1" applyFill="1" applyBorder="1" applyAlignment="1">
      <alignment horizontal="center" wrapText="1"/>
    </xf>
    <xf numFmtId="49" fontId="15" fillId="6" borderId="4" xfId="3" applyNumberFormat="1" applyFont="1" applyFill="1" applyBorder="1" applyAlignment="1">
      <alignment horizontal="center" wrapText="1"/>
    </xf>
    <xf numFmtId="49" fontId="15" fillId="6" borderId="153" xfId="3" applyNumberFormat="1" applyFont="1" applyFill="1" applyBorder="1" applyAlignment="1">
      <alignment horizontal="center" wrapText="1"/>
    </xf>
    <xf numFmtId="1" fontId="15" fillId="0" borderId="162" xfId="3" applyNumberFormat="1" applyFont="1" applyBorder="1" applyAlignment="1">
      <alignment horizontal="right"/>
    </xf>
    <xf numFmtId="0" fontId="14" fillId="0" borderId="153" xfId="3" applyFont="1" applyBorder="1"/>
    <xf numFmtId="0" fontId="15" fillId="0" borderId="44" xfId="3" applyFont="1" applyBorder="1"/>
    <xf numFmtId="1" fontId="15" fillId="0" borderId="139" xfId="3" applyNumberFormat="1" applyFont="1" applyBorder="1" applyAlignment="1">
      <alignment horizontal="right"/>
    </xf>
    <xf numFmtId="0" fontId="15" fillId="0" borderId="81" xfId="3" applyFont="1" applyBorder="1"/>
    <xf numFmtId="1" fontId="14" fillId="0" borderId="163" xfId="12" applyNumberFormat="1" applyFont="1" applyBorder="1"/>
    <xf numFmtId="0" fontId="14" fillId="0" borderId="44" xfId="12" applyFont="1" applyBorder="1"/>
    <xf numFmtId="0" fontId="14" fillId="0" borderId="139" xfId="12" applyFont="1" applyBorder="1"/>
    <xf numFmtId="0" fontId="14" fillId="0" borderId="0" xfId="12" applyFont="1" applyAlignment="1">
      <alignment horizontal="left"/>
    </xf>
    <xf numFmtId="0" fontId="14" fillId="0" borderId="0" xfId="12" applyFont="1"/>
    <xf numFmtId="3" fontId="14" fillId="0" borderId="58" xfId="0" applyNumberFormat="1" applyFont="1" applyBorder="1" applyAlignment="1">
      <alignment horizontal="right" wrapText="1" indent="2"/>
    </xf>
    <xf numFmtId="3" fontId="14" fillId="0" borderId="58" xfId="0" applyNumberFormat="1" applyFont="1" applyBorder="1" applyAlignment="1">
      <alignment horizontal="right" indent="2"/>
    </xf>
    <xf numFmtId="3" fontId="14" fillId="0" borderId="65" xfId="0" applyNumberFormat="1" applyFont="1" applyBorder="1" applyAlignment="1">
      <alignment horizontal="right" indent="3"/>
    </xf>
    <xf numFmtId="0" fontId="45" fillId="0" borderId="0" xfId="0" applyFont="1" applyBorder="1"/>
    <xf numFmtId="0" fontId="49" fillId="0" borderId="0" xfId="0" applyFont="1" applyAlignment="1">
      <alignment vertical="center"/>
    </xf>
    <xf numFmtId="0" fontId="24" fillId="0" borderId="0" xfId="0" applyFont="1"/>
    <xf numFmtId="0" fontId="51" fillId="0" borderId="0" xfId="3" applyFont="1" applyBorder="1" applyAlignment="1">
      <alignment horizontal="justify" vertical="center" wrapText="1"/>
    </xf>
    <xf numFmtId="1" fontId="11" fillId="0" borderId="159" xfId="0" applyNumberFormat="1" applyFont="1" applyBorder="1" applyAlignment="1">
      <alignment horizontal="right" vertical="top" wrapText="1"/>
    </xf>
    <xf numFmtId="0" fontId="11" fillId="0" borderId="25" xfId="0" applyFont="1" applyBorder="1" applyAlignment="1">
      <alignment horizontal="right" vertical="top" wrapText="1"/>
    </xf>
    <xf numFmtId="0" fontId="11" fillId="0" borderId="159" xfId="0" applyFont="1" applyBorder="1" applyAlignment="1">
      <alignment horizontal="right" vertical="top" wrapText="1"/>
    </xf>
    <xf numFmtId="0" fontId="11" fillId="0" borderId="160" xfId="0" applyFont="1" applyBorder="1" applyAlignment="1">
      <alignment horizontal="right" vertical="center" wrapText="1"/>
    </xf>
    <xf numFmtId="0" fontId="62" fillId="0" borderId="0" xfId="0" applyFont="1"/>
    <xf numFmtId="0" fontId="62" fillId="0" borderId="0" xfId="0" applyFont="1" applyAlignment="1">
      <alignment vertical="center"/>
    </xf>
    <xf numFmtId="2" fontId="62" fillId="0" borderId="0" xfId="0" applyNumberFormat="1" applyFont="1"/>
    <xf numFmtId="1" fontId="62" fillId="0" borderId="0" xfId="0" applyNumberFormat="1" applyFont="1"/>
    <xf numFmtId="0" fontId="6" fillId="0" borderId="0" xfId="17" applyFont="1"/>
    <xf numFmtId="0" fontId="15" fillId="0" borderId="0" xfId="14" applyFont="1" applyAlignment="1"/>
    <xf numFmtId="0" fontId="14" fillId="0" borderId="79" xfId="12" applyFont="1" applyBorder="1" applyAlignment="1">
      <alignment horizontal="left"/>
    </xf>
    <xf numFmtId="0" fontId="14" fillId="0" borderId="163" xfId="12" applyFont="1" applyBorder="1"/>
    <xf numFmtId="0" fontId="14" fillId="0" borderId="163" xfId="12" applyFont="1" applyBorder="1" applyAlignment="1">
      <alignment horizontal="center"/>
    </xf>
    <xf numFmtId="0" fontId="14" fillId="0" borderId="163" xfId="12" applyFont="1" applyBorder="1" applyAlignment="1">
      <alignment horizontal="center" wrapText="1"/>
    </xf>
    <xf numFmtId="0" fontId="14" fillId="0" borderId="164" xfId="12" applyFont="1" applyBorder="1" applyAlignment="1">
      <alignment horizontal="center" wrapText="1"/>
    </xf>
    <xf numFmtId="1" fontId="14" fillId="0" borderId="85" xfId="12" applyNumberFormat="1" applyFont="1" applyBorder="1"/>
    <xf numFmtId="1" fontId="14" fillId="0" borderId="0" xfId="12" applyNumberFormat="1" applyFont="1"/>
    <xf numFmtId="0" fontId="15" fillId="0" borderId="79" xfId="14" applyFont="1" applyBorder="1" applyAlignment="1">
      <alignment horizontal="left"/>
    </xf>
    <xf numFmtId="1" fontId="14" fillId="0" borderId="163" xfId="12" applyNumberFormat="1" applyFont="1" applyBorder="1" applyAlignment="1">
      <alignment horizontal="right"/>
    </xf>
    <xf numFmtId="1" fontId="14" fillId="0" borderId="85" xfId="12" applyNumberFormat="1" applyFont="1" applyFill="1" applyBorder="1"/>
    <xf numFmtId="0" fontId="15" fillId="0" borderId="163" xfId="12" applyFont="1" applyBorder="1"/>
    <xf numFmtId="1" fontId="15" fillId="0" borderId="163" xfId="12" applyNumberFormat="1" applyFont="1" applyFill="1" applyBorder="1"/>
    <xf numFmtId="2" fontId="15" fillId="0" borderId="163" xfId="12" applyNumberFormat="1" applyFont="1" applyBorder="1"/>
    <xf numFmtId="167" fontId="15" fillId="0" borderId="139" xfId="12" applyNumberFormat="1" applyFont="1" applyFill="1" applyBorder="1"/>
    <xf numFmtId="167" fontId="15" fillId="0" borderId="142" xfId="12" applyNumberFormat="1" applyFont="1" applyFill="1" applyBorder="1" applyAlignment="1"/>
    <xf numFmtId="0" fontId="11" fillId="0" borderId="0" xfId="14" applyFont="1" applyAlignment="1">
      <alignment horizontal="left"/>
    </xf>
    <xf numFmtId="0" fontId="30" fillId="0" borderId="167" xfId="12" applyFont="1" applyBorder="1" applyAlignment="1"/>
    <xf numFmtId="0" fontId="30" fillId="0" borderId="10" xfId="12" applyFont="1" applyBorder="1" applyAlignment="1"/>
    <xf numFmtId="0" fontId="6" fillId="0" borderId="10" xfId="0" applyFont="1" applyBorder="1" applyAlignment="1"/>
    <xf numFmtId="0" fontId="14" fillId="0" borderId="168" xfId="12" applyFont="1" applyBorder="1"/>
    <xf numFmtId="1" fontId="14" fillId="0" borderId="163" xfId="0" applyNumberFormat="1" applyFont="1" applyBorder="1"/>
    <xf numFmtId="2" fontId="14" fillId="0" borderId="163" xfId="0" applyNumberFormat="1" applyFont="1" applyBorder="1"/>
    <xf numFmtId="2" fontId="14" fillId="0" borderId="164" xfId="0" applyNumberFormat="1" applyFont="1" applyBorder="1"/>
    <xf numFmtId="0" fontId="14" fillId="0" borderId="0" xfId="0" applyFont="1" applyBorder="1" applyAlignment="1">
      <alignment vertical="top"/>
    </xf>
    <xf numFmtId="0" fontId="6" fillId="0" borderId="0" xfId="0" applyFont="1" applyAlignment="1">
      <alignment vertical="top"/>
    </xf>
    <xf numFmtId="0" fontId="15" fillId="0" borderId="31" xfId="0" applyFont="1" applyBorder="1" applyAlignment="1">
      <alignment horizontal="right" indent="3"/>
    </xf>
    <xf numFmtId="0" fontId="15" fillId="0" borderId="43" xfId="0" applyFont="1" applyBorder="1" applyAlignment="1">
      <alignment horizontal="right" indent="3"/>
    </xf>
    <xf numFmtId="0" fontId="15" fillId="0" borderId="86" xfId="0" applyFont="1" applyBorder="1" applyAlignment="1">
      <alignment horizontal="left"/>
    </xf>
    <xf numFmtId="0" fontId="15" fillId="0" borderId="22" xfId="0" applyFont="1" applyBorder="1" applyAlignment="1">
      <alignment horizontal="right" indent="3"/>
    </xf>
    <xf numFmtId="0" fontId="15" fillId="0" borderId="87" xfId="0" applyFont="1" applyBorder="1" applyAlignment="1">
      <alignment horizontal="right" indent="3"/>
    </xf>
    <xf numFmtId="2" fontId="15" fillId="0" borderId="45" xfId="0" applyNumberFormat="1" applyFont="1" applyBorder="1" applyAlignment="1">
      <alignment horizontal="right" indent="3"/>
    </xf>
    <xf numFmtId="2" fontId="15" fillId="0" borderId="46" xfId="0" applyNumberFormat="1" applyFont="1" applyBorder="1" applyAlignment="1">
      <alignment horizontal="right" indent="3"/>
    </xf>
    <xf numFmtId="49" fontId="63" fillId="0" borderId="79" xfId="0" applyNumberFormat="1" applyFont="1" applyBorder="1" applyAlignment="1">
      <alignment horizontal="left"/>
    </xf>
    <xf numFmtId="49" fontId="63" fillId="0" borderId="44" xfId="0" applyNumberFormat="1" applyFont="1" applyBorder="1"/>
    <xf numFmtId="2" fontId="63" fillId="0" borderId="45" xfId="0" applyNumberFormat="1" applyFont="1" applyBorder="1" applyAlignment="1">
      <alignment horizontal="right" indent="2"/>
    </xf>
    <xf numFmtId="2" fontId="63" fillId="0" borderId="142" xfId="0" applyNumberFormat="1" applyFont="1" applyBorder="1" applyAlignment="1">
      <alignment horizontal="right" indent="2"/>
    </xf>
    <xf numFmtId="1" fontId="15" fillId="0" borderId="133" xfId="0" applyNumberFormat="1" applyFont="1" applyBorder="1" applyAlignment="1">
      <alignment horizontal="right" indent="1"/>
    </xf>
    <xf numFmtId="1" fontId="15" fillId="0" borderId="132" xfId="0" applyNumberFormat="1" applyFont="1" applyBorder="1" applyAlignment="1">
      <alignment horizontal="right" indent="1"/>
    </xf>
    <xf numFmtId="2" fontId="15" fillId="0" borderId="45" xfId="0" applyNumberFormat="1" applyFont="1" applyBorder="1" applyAlignment="1">
      <alignment horizontal="right" indent="1"/>
    </xf>
    <xf numFmtId="2" fontId="15" fillId="0" borderId="46" xfId="0" applyNumberFormat="1" applyFont="1" applyBorder="1" applyAlignment="1">
      <alignment horizontal="right" indent="1"/>
    </xf>
    <xf numFmtId="0" fontId="15" fillId="0" borderId="165" xfId="17" applyFont="1" applyBorder="1" applyAlignment="1">
      <alignment horizontal="center" vertical="center"/>
    </xf>
    <xf numFmtId="0" fontId="15" fillId="0" borderId="164" xfId="17" applyFont="1" applyBorder="1" applyAlignment="1">
      <alignment horizontal="center" vertical="center"/>
    </xf>
    <xf numFmtId="0" fontId="24" fillId="0" borderId="0" xfId="17" applyFont="1"/>
    <xf numFmtId="0" fontId="65" fillId="0" borderId="0" xfId="17" applyFont="1"/>
    <xf numFmtId="0" fontId="66" fillId="0" borderId="0" xfId="17" applyFont="1"/>
    <xf numFmtId="0" fontId="14" fillId="0" borderId="155" xfId="14" applyFont="1" applyBorder="1"/>
    <xf numFmtId="0" fontId="14" fillId="0" borderId="69" xfId="14" applyFont="1" applyBorder="1" applyAlignment="1">
      <alignment horizontal="right"/>
    </xf>
    <xf numFmtId="0" fontId="14" fillId="0" borderId="135" xfId="14" applyFont="1" applyBorder="1" applyAlignment="1">
      <alignment horizontal="right"/>
    </xf>
    <xf numFmtId="0" fontId="14" fillId="0" borderId="155" xfId="14" applyFont="1" applyBorder="1" applyAlignment="1">
      <alignment horizontal="right"/>
    </xf>
    <xf numFmtId="0" fontId="14" fillId="0" borderId="139" xfId="14" applyFont="1" applyBorder="1" applyAlignment="1">
      <alignment horizontal="right"/>
    </xf>
    <xf numFmtId="0" fontId="14" fillId="0" borderId="58" xfId="14" applyFont="1" applyBorder="1" applyAlignment="1">
      <alignment horizontal="right"/>
    </xf>
    <xf numFmtId="0" fontId="14" fillId="0" borderId="138" xfId="14" applyFont="1" applyBorder="1" applyAlignment="1">
      <alignment horizontal="right"/>
    </xf>
    <xf numFmtId="0" fontId="15" fillId="0" borderId="163" xfId="14" applyFont="1" applyBorder="1" applyAlignment="1">
      <alignment horizontal="right"/>
    </xf>
    <xf numFmtId="0" fontId="15" fillId="0" borderId="69" xfId="14" applyFont="1" applyBorder="1" applyAlignment="1">
      <alignment horizontal="right"/>
    </xf>
    <xf numFmtId="0" fontId="6" fillId="0" borderId="0" xfId="0" applyFont="1" applyAlignment="1"/>
    <xf numFmtId="0" fontId="67" fillId="0" borderId="0" xfId="3" applyFont="1" applyBorder="1"/>
    <xf numFmtId="1" fontId="11" fillId="0" borderId="152" xfId="0" applyNumberFormat="1" applyFont="1" applyBorder="1" applyAlignment="1">
      <alignment horizontal="right" vertical="top" wrapText="1"/>
    </xf>
    <xf numFmtId="0" fontId="11" fillId="0" borderId="152" xfId="0" applyFont="1" applyBorder="1" applyAlignment="1">
      <alignment horizontal="right" vertical="top" wrapText="1"/>
    </xf>
    <xf numFmtId="1" fontId="11" fillId="0" borderId="5" xfId="0" applyNumberFormat="1" applyFont="1" applyBorder="1" applyAlignment="1">
      <alignment horizontal="right" vertical="top" wrapText="1"/>
    </xf>
    <xf numFmtId="1" fontId="11" fillId="0" borderId="95" xfId="0" applyNumberFormat="1" applyFont="1" applyBorder="1" applyAlignment="1">
      <alignment horizontal="right" vertical="center" wrapText="1"/>
    </xf>
    <xf numFmtId="0" fontId="11" fillId="0" borderId="0" xfId="14" applyFont="1" applyAlignment="1">
      <alignment horizontal="left"/>
    </xf>
    <xf numFmtId="0" fontId="14" fillId="0" borderId="0" xfId="12" applyFont="1" applyAlignment="1">
      <alignment horizontal="left"/>
    </xf>
    <xf numFmtId="0" fontId="14" fillId="0" borderId="0" xfId="14" applyFont="1" applyAlignment="1"/>
    <xf numFmtId="2" fontId="15" fillId="8" borderId="139" xfId="12" applyNumberFormat="1" applyFont="1" applyFill="1" applyBorder="1"/>
    <xf numFmtId="2" fontId="14" fillId="8" borderId="163" xfId="12" applyNumberFormat="1" applyFont="1" applyFill="1" applyBorder="1"/>
    <xf numFmtId="0" fontId="15" fillId="0" borderId="44" xfId="0" applyFont="1" applyBorder="1" applyAlignment="1">
      <alignment horizontal="left"/>
    </xf>
    <xf numFmtId="1" fontId="16" fillId="0" borderId="45" xfId="0" applyNumberFormat="1" applyFont="1" applyBorder="1" applyAlignment="1">
      <alignment horizontal="right" vertical="center" wrapText="1"/>
    </xf>
    <xf numFmtId="2" fontId="16" fillId="0" borderId="46" xfId="0" applyNumberFormat="1" applyFont="1" applyBorder="1"/>
    <xf numFmtId="1" fontId="14" fillId="8" borderId="139" xfId="12" applyNumberFormat="1" applyFont="1" applyFill="1" applyBorder="1"/>
    <xf numFmtId="1" fontId="15" fillId="0" borderId="85" xfId="12" applyNumberFormat="1" applyFont="1" applyFill="1" applyBorder="1"/>
    <xf numFmtId="1" fontId="14" fillId="0" borderId="163" xfId="19" applyNumberFormat="1" applyFont="1" applyBorder="1" applyAlignment="1">
      <alignment horizontal="right"/>
    </xf>
    <xf numFmtId="2" fontId="14" fillId="0" borderId="163" xfId="20" applyNumberFormat="1" applyFont="1" applyBorder="1" applyAlignment="1">
      <alignment horizontal="right"/>
    </xf>
    <xf numFmtId="1" fontId="14" fillId="0" borderId="163" xfId="20" applyNumberFormat="1" applyFont="1" applyBorder="1" applyAlignment="1">
      <alignment horizontal="right" vertical="center"/>
    </xf>
    <xf numFmtId="1" fontId="14" fillId="0" borderId="155" xfId="12" applyNumberFormat="1" applyFont="1" applyBorder="1" applyAlignment="1">
      <alignment horizontal="right"/>
    </xf>
    <xf numFmtId="0" fontId="25" fillId="0" borderId="0" xfId="12" applyFont="1" applyFill="1"/>
    <xf numFmtId="2" fontId="69" fillId="0" borderId="0" xfId="20" applyNumberFormat="1" applyFont="1" applyFill="1" applyAlignment="1">
      <alignment horizontal="center"/>
    </xf>
    <xf numFmtId="1" fontId="69" fillId="0" borderId="0" xfId="19" applyNumberFormat="1" applyFont="1" applyFill="1" applyAlignment="1">
      <alignment horizontal="center"/>
    </xf>
    <xf numFmtId="2" fontId="25" fillId="0" borderId="0" xfId="12" applyNumberFormat="1" applyFont="1" applyFill="1"/>
    <xf numFmtId="0" fontId="28" fillId="0" borderId="0" xfId="0" applyFont="1" applyFill="1" applyAlignment="1">
      <alignment horizontal="center"/>
    </xf>
    <xf numFmtId="1" fontId="69" fillId="0" borderId="0" xfId="19" applyNumberFormat="1" applyFont="1" applyFill="1" applyAlignment="1">
      <alignment horizontal="center" wrapText="1"/>
    </xf>
    <xf numFmtId="1" fontId="25" fillId="0" borderId="0" xfId="12" applyNumberFormat="1" applyFont="1" applyFill="1"/>
    <xf numFmtId="167" fontId="15" fillId="0" borderId="142" xfId="12" applyNumberFormat="1" applyFont="1" applyFill="1" applyBorder="1"/>
    <xf numFmtId="0" fontId="15" fillId="0" borderId="158" xfId="0" applyFont="1" applyBorder="1"/>
    <xf numFmtId="0" fontId="15" fillId="0" borderId="159" xfId="0" applyFont="1" applyBorder="1"/>
    <xf numFmtId="0" fontId="15" fillId="0" borderId="171" xfId="0" applyFont="1" applyBorder="1"/>
    <xf numFmtId="0" fontId="63" fillId="0" borderId="133" xfId="0" applyFont="1" applyFill="1" applyBorder="1" applyAlignment="1">
      <alignment horizontal="right" indent="2"/>
    </xf>
    <xf numFmtId="0" fontId="63" fillId="0" borderId="132" xfId="0" applyFont="1" applyFill="1" applyBorder="1" applyAlignment="1">
      <alignment horizontal="right" indent="2"/>
    </xf>
    <xf numFmtId="0" fontId="56" fillId="0" borderId="0" xfId="3" applyFont="1" applyBorder="1" applyAlignment="1">
      <alignment horizontal="center" vertical="center"/>
    </xf>
    <xf numFmtId="0" fontId="14" fillId="0" borderId="0" xfId="0" applyFont="1" applyAlignment="1">
      <alignment vertical="top" wrapText="1"/>
    </xf>
    <xf numFmtId="0" fontId="6" fillId="0" borderId="0" xfId="0" applyFont="1" applyAlignment="1">
      <alignment vertical="top" wrapText="1"/>
    </xf>
    <xf numFmtId="0" fontId="14" fillId="0" borderId="0" xfId="0" applyFont="1" applyAlignment="1">
      <alignment wrapText="1"/>
    </xf>
    <xf numFmtId="0" fontId="6" fillId="0" borderId="0" xfId="0" applyFont="1" applyAlignment="1">
      <alignment wrapText="1"/>
    </xf>
    <xf numFmtId="0" fontId="15" fillId="0" borderId="49" xfId="0" applyFont="1" applyBorder="1" applyAlignment="1">
      <alignment wrapText="1"/>
    </xf>
    <xf numFmtId="0" fontId="12" fillId="0" borderId="49" xfId="0" applyFont="1" applyBorder="1" applyAlignment="1">
      <alignment wrapText="1"/>
    </xf>
    <xf numFmtId="0" fontId="12" fillId="0" borderId="0" xfId="0" applyFont="1" applyAlignment="1">
      <alignment wrapText="1"/>
    </xf>
    <xf numFmtId="0" fontId="14" fillId="0" borderId="0" xfId="0" applyFont="1" applyBorder="1" applyAlignment="1">
      <alignment wrapText="1"/>
    </xf>
    <xf numFmtId="0" fontId="6" fillId="0" borderId="0" xfId="0" applyFont="1" applyBorder="1" applyAlignment="1">
      <alignment wrapText="1"/>
    </xf>
    <xf numFmtId="0" fontId="14" fillId="0" borderId="57" xfId="0" applyFont="1" applyFill="1" applyBorder="1" applyAlignment="1">
      <alignment horizontal="left" wrapText="1"/>
    </xf>
    <xf numFmtId="0" fontId="6" fillId="0" borderId="0" xfId="0" applyFont="1" applyAlignment="1">
      <alignment horizontal="left" wrapText="1"/>
    </xf>
    <xf numFmtId="0" fontId="6" fillId="0" borderId="58" xfId="0" applyFont="1" applyBorder="1" applyAlignment="1">
      <alignment horizontal="left" wrapText="1"/>
    </xf>
    <xf numFmtId="0" fontId="14" fillId="0" borderId="63" xfId="0" applyFont="1" applyFill="1" applyBorder="1" applyAlignment="1">
      <alignment horizontal="left" wrapText="1"/>
    </xf>
    <xf numFmtId="0" fontId="6" fillId="0" borderId="64" xfId="0" applyFont="1" applyBorder="1" applyAlignment="1">
      <alignment horizontal="left" wrapText="1"/>
    </xf>
    <xf numFmtId="0" fontId="6" fillId="0" borderId="65" xfId="0" applyFont="1" applyBorder="1" applyAlignment="1">
      <alignment horizontal="left" wrapText="1"/>
    </xf>
    <xf numFmtId="0" fontId="14" fillId="0" borderId="0" xfId="0" applyFont="1" applyFill="1" applyBorder="1" applyAlignment="1">
      <alignment horizontal="left" wrapText="1"/>
    </xf>
    <xf numFmtId="0" fontId="14" fillId="0" borderId="58" xfId="0" applyFont="1" applyFill="1" applyBorder="1" applyAlignment="1">
      <alignment horizontal="left" wrapText="1"/>
    </xf>
    <xf numFmtId="0" fontId="15" fillId="0" borderId="10" xfId="0" applyFont="1" applyBorder="1" applyAlignment="1">
      <alignment wrapText="1"/>
    </xf>
    <xf numFmtId="0" fontId="15" fillId="0" borderId="10" xfId="0" applyFont="1" applyBorder="1" applyAlignment="1">
      <alignment horizontal="center" wrapText="1"/>
    </xf>
    <xf numFmtId="0" fontId="6" fillId="0" borderId="0" xfId="0" applyFont="1" applyBorder="1" applyAlignment="1">
      <alignment horizontal="center" wrapText="1"/>
    </xf>
    <xf numFmtId="0" fontId="15" fillId="0" borderId="67" xfId="0" applyFont="1" applyBorder="1" applyAlignment="1">
      <alignment horizontal="center" wrapText="1"/>
    </xf>
    <xf numFmtId="0" fontId="6" fillId="0" borderId="58" xfId="0" applyFont="1" applyBorder="1" applyAlignment="1">
      <alignment horizontal="center" wrapText="1"/>
    </xf>
    <xf numFmtId="0" fontId="50" fillId="0" borderId="0" xfId="0" applyFont="1" applyAlignment="1">
      <alignment horizontal="left" vertical="top" wrapText="1"/>
    </xf>
    <xf numFmtId="0" fontId="6" fillId="0" borderId="0" xfId="0" applyFont="1" applyAlignment="1"/>
    <xf numFmtId="0" fontId="11" fillId="0" borderId="0" xfId="0" applyFont="1" applyAlignment="1">
      <alignment wrapText="1"/>
    </xf>
    <xf numFmtId="0" fontId="13" fillId="0" borderId="0" xfId="0" applyFont="1" applyAlignment="1"/>
    <xf numFmtId="0" fontId="16" fillId="4" borderId="39" xfId="0" applyFont="1" applyFill="1" applyBorder="1" applyAlignment="1">
      <alignment horizontal="justify" vertical="center" wrapText="1"/>
    </xf>
    <xf numFmtId="0" fontId="16" fillId="4" borderId="40" xfId="0" applyFont="1" applyFill="1" applyBorder="1" applyAlignment="1">
      <alignment horizontal="justify" vertical="center" wrapText="1"/>
    </xf>
    <xf numFmtId="0" fontId="16" fillId="4" borderId="41" xfId="0" applyFont="1" applyFill="1" applyBorder="1" applyAlignment="1">
      <alignment horizontal="justify" vertical="center" wrapText="1"/>
    </xf>
    <xf numFmtId="0" fontId="11" fillId="0" borderId="42" xfId="0" applyFont="1" applyBorder="1" applyAlignment="1">
      <alignment vertical="center" wrapText="1"/>
    </xf>
    <xf numFmtId="0" fontId="11" fillId="0" borderId="31" xfId="0" applyFont="1" applyBorder="1" applyAlignment="1">
      <alignment vertical="center" wrapText="1"/>
    </xf>
    <xf numFmtId="0" fontId="16" fillId="0" borderId="79" xfId="0" applyFont="1" applyBorder="1" applyAlignment="1">
      <alignment vertical="center" wrapText="1"/>
    </xf>
    <xf numFmtId="0" fontId="16" fillId="0" borderId="31" xfId="0" applyFont="1" applyBorder="1" applyAlignment="1">
      <alignment vertical="center" wrapText="1"/>
    </xf>
    <xf numFmtId="0" fontId="16" fillId="0" borderId="80" xfId="0" applyFont="1" applyBorder="1" applyAlignment="1">
      <alignment vertical="center"/>
    </xf>
    <xf numFmtId="0" fontId="16" fillId="0" borderId="81" xfId="0" applyFont="1" applyBorder="1" applyAlignment="1">
      <alignment vertical="center"/>
    </xf>
    <xf numFmtId="0" fontId="16" fillId="7" borderId="50" xfId="0" applyFont="1" applyFill="1" applyBorder="1" applyAlignment="1">
      <alignment vertical="center" wrapText="1"/>
    </xf>
    <xf numFmtId="0" fontId="16" fillId="7" borderId="51" xfId="0" applyFont="1" applyFill="1" applyBorder="1" applyAlignment="1">
      <alignment vertical="center" wrapText="1"/>
    </xf>
    <xf numFmtId="0" fontId="16" fillId="7" borderId="52" xfId="0" applyFont="1" applyFill="1" applyBorder="1" applyAlignment="1">
      <alignment vertical="center" wrapText="1"/>
    </xf>
    <xf numFmtId="0" fontId="11" fillId="0" borderId="0" xfId="0" applyFont="1" applyFill="1" applyAlignment="1">
      <alignment wrapText="1"/>
    </xf>
    <xf numFmtId="0" fontId="6" fillId="0" borderId="0" xfId="0" applyFont="1" applyFill="1" applyAlignment="1">
      <alignment wrapText="1"/>
    </xf>
    <xf numFmtId="0" fontId="18" fillId="0" borderId="0" xfId="0" applyFont="1" applyFill="1" applyAlignment="1">
      <alignment vertical="top" wrapText="1"/>
    </xf>
    <xf numFmtId="0" fontId="53" fillId="0" borderId="0" xfId="0" applyFont="1" applyFill="1" applyAlignment="1">
      <alignment vertical="top" wrapText="1"/>
    </xf>
    <xf numFmtId="0" fontId="11" fillId="0" borderId="79" xfId="0" applyFont="1" applyBorder="1" applyAlignment="1">
      <alignment vertical="center" wrapText="1"/>
    </xf>
    <xf numFmtId="0" fontId="11" fillId="0" borderId="44" xfId="0" applyFont="1" applyBorder="1" applyAlignment="1">
      <alignment vertical="center" wrapText="1"/>
    </xf>
    <xf numFmtId="0" fontId="11" fillId="0" borderId="49" xfId="0" applyFont="1" applyBorder="1" applyAlignment="1">
      <alignment wrapText="1"/>
    </xf>
    <xf numFmtId="0" fontId="16" fillId="3" borderId="50" xfId="0" applyFont="1" applyFill="1" applyBorder="1" applyAlignment="1">
      <alignment vertical="center" wrapText="1"/>
    </xf>
    <xf numFmtId="0" fontId="16" fillId="3" borderId="51" xfId="0" applyFont="1" applyFill="1" applyBorder="1" applyAlignment="1">
      <alignment vertical="center" wrapText="1"/>
    </xf>
    <xf numFmtId="0" fontId="16" fillId="3" borderId="52" xfId="0" applyFont="1" applyFill="1" applyBorder="1" applyAlignment="1">
      <alignment vertical="center" wrapText="1"/>
    </xf>
    <xf numFmtId="0" fontId="16" fillId="0" borderId="22" xfId="0" applyFont="1" applyBorder="1" applyAlignment="1">
      <alignment horizontal="left" vertical="center" wrapText="1"/>
    </xf>
    <xf numFmtId="0" fontId="16" fillId="0" borderId="21" xfId="0" applyFont="1" applyBorder="1" applyAlignment="1">
      <alignment horizontal="left" vertical="center" wrapText="1"/>
    </xf>
    <xf numFmtId="0" fontId="16" fillId="0" borderId="27" xfId="0" applyFont="1" applyBorder="1" applyAlignment="1">
      <alignment horizontal="left" vertical="center" wrapText="1"/>
    </xf>
    <xf numFmtId="0" fontId="16" fillId="0" borderId="31" xfId="0" applyFont="1" applyBorder="1" applyAlignment="1">
      <alignment horizontal="center" vertical="center" wrapText="1"/>
    </xf>
    <xf numFmtId="0" fontId="16" fillId="0" borderId="43" xfId="0" applyFont="1" applyBorder="1" applyAlignment="1">
      <alignment horizontal="center" vertical="center" wrapText="1"/>
    </xf>
    <xf numFmtId="0" fontId="14" fillId="0" borderId="0" xfId="3" applyFont="1" applyBorder="1" applyAlignment="1">
      <alignment horizontal="right"/>
    </xf>
    <xf numFmtId="0" fontId="14" fillId="0" borderId="0" xfId="0" applyFont="1" applyAlignment="1"/>
    <xf numFmtId="0" fontId="16" fillId="3" borderId="39"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31" fillId="0" borderId="0" xfId="0" applyFont="1" applyAlignment="1">
      <alignment horizontal="left" vertical="top" wrapText="1"/>
    </xf>
    <xf numFmtId="0" fontId="32" fillId="0" borderId="0" xfId="0" applyFont="1" applyAlignment="1">
      <alignment horizontal="left" vertical="top" wrapText="1"/>
    </xf>
    <xf numFmtId="0" fontId="11" fillId="0" borderId="0" xfId="0" applyFont="1" applyAlignment="1">
      <alignment horizontal="left" vertical="center" wrapText="1"/>
    </xf>
    <xf numFmtId="0" fontId="11" fillId="0" borderId="0" xfId="0" applyFont="1" applyAlignment="1">
      <alignment vertical="top" wrapText="1"/>
    </xf>
    <xf numFmtId="0" fontId="16" fillId="0" borderId="0" xfId="0" applyFont="1" applyAlignment="1">
      <alignment horizontal="left" vertical="center"/>
    </xf>
    <xf numFmtId="0" fontId="16" fillId="4" borderId="50" xfId="0" applyFont="1" applyFill="1" applyBorder="1" applyAlignment="1">
      <alignment horizontal="left" vertical="center" wrapText="1"/>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6" fillId="4" borderId="50" xfId="0" applyFont="1" applyFill="1" applyBorder="1" applyAlignment="1">
      <alignment vertical="center" wrapText="1"/>
    </xf>
    <xf numFmtId="0" fontId="13" fillId="4" borderId="51" xfId="0" applyFont="1" applyFill="1" applyBorder="1" applyAlignment="1">
      <alignment vertical="center" wrapText="1"/>
    </xf>
    <xf numFmtId="0" fontId="13" fillId="4" borderId="52" xfId="0" applyFont="1" applyFill="1" applyBorder="1" applyAlignment="1">
      <alignment vertical="center" wrapText="1"/>
    </xf>
    <xf numFmtId="0" fontId="16" fillId="0" borderId="73" xfId="0" applyFont="1" applyBorder="1" applyAlignment="1">
      <alignment horizontal="left" vertical="center"/>
    </xf>
    <xf numFmtId="0" fontId="6" fillId="0" borderId="152" xfId="0" applyFont="1" applyBorder="1" applyAlignment="1">
      <alignment vertical="center"/>
    </xf>
    <xf numFmtId="0" fontId="6" fillId="0" borderId="153" xfId="0" applyFont="1" applyBorder="1" applyAlignment="1">
      <alignment vertical="center"/>
    </xf>
    <xf numFmtId="0" fontId="15" fillId="5" borderId="50" xfId="0" applyFont="1" applyFill="1" applyBorder="1" applyAlignment="1">
      <alignment horizontal="left" vertical="center"/>
    </xf>
    <xf numFmtId="0" fontId="15" fillId="5" borderId="51" xfId="0" applyFont="1" applyFill="1" applyBorder="1" applyAlignment="1">
      <alignment horizontal="left" vertical="center"/>
    </xf>
    <xf numFmtId="0" fontId="15" fillId="5" borderId="52" xfId="0" applyFont="1" applyFill="1" applyBorder="1" applyAlignment="1">
      <alignment horizontal="left" vertical="center"/>
    </xf>
    <xf numFmtId="0" fontId="15" fillId="0" borderId="28" xfId="0" applyFont="1" applyBorder="1" applyAlignment="1">
      <alignment horizontal="center"/>
    </xf>
    <xf numFmtId="0" fontId="15" fillId="0" borderId="23" xfId="0" applyFont="1" applyBorder="1" applyAlignment="1">
      <alignment horizontal="center"/>
    </xf>
    <xf numFmtId="0" fontId="15" fillId="0" borderId="86" xfId="0" applyFont="1" applyBorder="1" applyAlignment="1">
      <alignment horizontal="center" wrapText="1"/>
    </xf>
    <xf numFmtId="0" fontId="15" fillId="0" borderId="84" xfId="0" applyFont="1" applyBorder="1" applyAlignment="1">
      <alignment horizontal="center" wrapText="1"/>
    </xf>
    <xf numFmtId="0" fontId="15" fillId="0" borderId="29" xfId="0" applyFont="1" applyBorder="1" applyAlignment="1">
      <alignment horizontal="center"/>
    </xf>
    <xf numFmtId="0" fontId="15" fillId="0" borderId="2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85" xfId="0" applyFont="1" applyBorder="1" applyAlignment="1">
      <alignment horizontal="center" vertical="center" wrapText="1"/>
    </xf>
    <xf numFmtId="0" fontId="16" fillId="4" borderId="54" xfId="0" applyFont="1" applyFill="1" applyBorder="1" applyAlignment="1">
      <alignment vertical="center" wrapText="1"/>
    </xf>
    <xf numFmtId="0" fontId="16" fillId="4" borderId="55" xfId="0" applyFont="1" applyFill="1" applyBorder="1" applyAlignment="1">
      <alignment vertical="center" wrapText="1"/>
    </xf>
    <xf numFmtId="0" fontId="16" fillId="0" borderId="71" xfId="0" applyFont="1" applyBorder="1" applyAlignment="1">
      <alignment vertical="center" wrapText="1"/>
    </xf>
    <xf numFmtId="0" fontId="16" fillId="0" borderId="7" xfId="0" applyFont="1" applyBorder="1" applyAlignment="1">
      <alignment vertical="center" wrapText="1"/>
    </xf>
    <xf numFmtId="0" fontId="11" fillId="0" borderId="89" xfId="0" applyFont="1" applyBorder="1" applyAlignment="1">
      <alignment vertical="center" wrapText="1"/>
    </xf>
    <xf numFmtId="0" fontId="11" fillId="0" borderId="84" xfId="0" applyFont="1" applyBorder="1" applyAlignment="1">
      <alignment vertical="center" wrapText="1"/>
    </xf>
    <xf numFmtId="0" fontId="11" fillId="0" borderId="86" xfId="0" applyFont="1" applyBorder="1" applyAlignment="1">
      <alignment vertical="center" wrapText="1"/>
    </xf>
    <xf numFmtId="0" fontId="11" fillId="0" borderId="86" xfId="0" applyFont="1" applyBorder="1" applyAlignment="1">
      <alignment horizontal="left" vertical="center" wrapText="1"/>
    </xf>
    <xf numFmtId="0" fontId="11" fillId="0" borderId="84" xfId="0" applyFont="1" applyBorder="1" applyAlignment="1">
      <alignment horizontal="left" vertical="center" wrapText="1"/>
    </xf>
    <xf numFmtId="0" fontId="16" fillId="0" borderId="91" xfId="0" applyFont="1" applyBorder="1" applyAlignment="1">
      <alignment vertical="center" wrapText="1"/>
    </xf>
    <xf numFmtId="0" fontId="16" fillId="0" borderId="19" xfId="0" applyFont="1" applyBorder="1" applyAlignment="1">
      <alignment vertical="center" wrapText="1"/>
    </xf>
    <xf numFmtId="0" fontId="11" fillId="0" borderId="90" xfId="0" applyFont="1" applyBorder="1" applyAlignment="1">
      <alignment vertical="center" wrapText="1"/>
    </xf>
    <xf numFmtId="0" fontId="11" fillId="0" borderId="0" xfId="0" applyFont="1" applyBorder="1" applyAlignment="1">
      <alignment wrapText="1"/>
    </xf>
    <xf numFmtId="0" fontId="6" fillId="0" borderId="0" xfId="0" applyFont="1" applyBorder="1" applyAlignment="1"/>
    <xf numFmtId="0" fontId="59" fillId="5" borderId="39" xfId="0" applyFont="1" applyFill="1" applyBorder="1" applyAlignment="1">
      <alignment horizontal="left" vertical="center"/>
    </xf>
    <xf numFmtId="0" fontId="59" fillId="5" borderId="40" xfId="0" applyFont="1" applyFill="1" applyBorder="1" applyAlignment="1">
      <alignment horizontal="left" vertical="center"/>
    </xf>
    <xf numFmtId="0" fontId="59" fillId="5" borderId="41" xfId="0" applyFont="1" applyFill="1" applyBorder="1" applyAlignment="1">
      <alignment horizontal="left" vertical="center"/>
    </xf>
    <xf numFmtId="0" fontId="59" fillId="0" borderId="121" xfId="0" applyFont="1" applyBorder="1" applyAlignment="1">
      <alignment horizontal="center"/>
    </xf>
    <xf numFmtId="0" fontId="59" fillId="0" borderId="79" xfId="0" applyFont="1" applyBorder="1" applyAlignment="1">
      <alignment horizontal="center" wrapText="1"/>
    </xf>
    <xf numFmtId="0" fontId="6" fillId="0" borderId="79" xfId="0" applyFont="1" applyBorder="1" applyAlignment="1"/>
    <xf numFmtId="0" fontId="59" fillId="0" borderId="121" xfId="0" applyFont="1" applyBorder="1" applyAlignment="1">
      <alignment horizontal="center" wrapText="1"/>
    </xf>
    <xf numFmtId="0" fontId="6" fillId="0" borderId="121" xfId="0" applyFont="1" applyBorder="1" applyAlignment="1"/>
    <xf numFmtId="0" fontId="59" fillId="0" borderId="121" xfId="0" applyFont="1" applyBorder="1" applyAlignment="1">
      <alignment horizontal="center" vertical="center" wrapText="1"/>
    </xf>
    <xf numFmtId="0" fontId="59" fillId="0" borderId="122" xfId="0" applyFont="1" applyBorder="1" applyAlignment="1">
      <alignment horizontal="center" vertical="center" wrapText="1"/>
    </xf>
    <xf numFmtId="0" fontId="6" fillId="0" borderId="122" xfId="0" applyFont="1" applyBorder="1" applyAlignment="1"/>
    <xf numFmtId="0" fontId="59" fillId="0" borderId="150" xfId="0" applyFont="1" applyBorder="1" applyAlignment="1">
      <alignment horizontal="center"/>
    </xf>
    <xf numFmtId="0" fontId="59" fillId="0" borderId="27" xfId="0" applyFont="1" applyBorder="1" applyAlignment="1">
      <alignment horizontal="center" vertical="center" wrapText="1"/>
    </xf>
    <xf numFmtId="0" fontId="59" fillId="0" borderId="150" xfId="0" applyFont="1" applyBorder="1" applyAlignment="1">
      <alignment horizontal="center" vertical="center" wrapText="1"/>
    </xf>
    <xf numFmtId="0" fontId="6" fillId="0" borderId="150" xfId="0" applyFont="1" applyBorder="1" applyAlignment="1"/>
    <xf numFmtId="0" fontId="59" fillId="0" borderId="27" xfId="0" applyFont="1" applyBorder="1" applyAlignment="1">
      <alignment horizontal="center"/>
    </xf>
    <xf numFmtId="0" fontId="40" fillId="0" borderId="0" xfId="0" applyFont="1" applyAlignment="1">
      <alignment horizontal="left" vertical="top" wrapText="1"/>
    </xf>
    <xf numFmtId="0" fontId="6" fillId="0" borderId="0" xfId="0" applyFont="1" applyAlignment="1">
      <alignment horizontal="left" vertical="top" wrapText="1"/>
    </xf>
    <xf numFmtId="0" fontId="22" fillId="0" borderId="158" xfId="0" applyFont="1" applyFill="1" applyBorder="1" applyAlignment="1">
      <alignment horizontal="center" vertical="center" wrapText="1"/>
    </xf>
    <xf numFmtId="0" fontId="47" fillId="0" borderId="159" xfId="0" applyFont="1" applyFill="1" applyBorder="1" applyAlignment="1">
      <alignment horizontal="center" vertical="center" wrapText="1"/>
    </xf>
    <xf numFmtId="0" fontId="47" fillId="0" borderId="160" xfId="0" applyFont="1" applyFill="1" applyBorder="1" applyAlignment="1">
      <alignment horizontal="center" vertical="center" wrapText="1"/>
    </xf>
    <xf numFmtId="0" fontId="47" fillId="0" borderId="157" xfId="0" applyFont="1" applyFill="1" applyBorder="1" applyAlignment="1">
      <alignment horizontal="center" vertical="center" wrapText="1"/>
    </xf>
    <xf numFmtId="0" fontId="47" fillId="0" borderId="0" xfId="0" applyFont="1" applyFill="1" applyAlignment="1">
      <alignment horizontal="center" vertical="center" wrapText="1"/>
    </xf>
    <xf numFmtId="0" fontId="47" fillId="0" borderId="58"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157" xfId="0" applyFont="1" applyBorder="1" applyAlignment="1">
      <alignment wrapText="1"/>
    </xf>
    <xf numFmtId="0" fontId="47" fillId="0" borderId="0" xfId="0" applyFont="1" applyAlignment="1">
      <alignment wrapText="1"/>
    </xf>
    <xf numFmtId="0" fontId="47" fillId="0" borderId="58" xfId="0" applyFont="1" applyBorder="1" applyAlignment="1">
      <alignment wrapText="1"/>
    </xf>
    <xf numFmtId="0" fontId="47" fillId="0" borderId="161" xfId="0" applyFont="1" applyBorder="1" applyAlignment="1">
      <alignment wrapText="1"/>
    </xf>
    <xf numFmtId="0" fontId="47" fillId="0" borderId="64" xfId="0" applyFont="1" applyBorder="1" applyAlignment="1">
      <alignment wrapText="1"/>
    </xf>
    <xf numFmtId="0" fontId="47" fillId="0" borderId="65" xfId="0" applyFont="1" applyBorder="1" applyAlignment="1">
      <alignment wrapText="1"/>
    </xf>
    <xf numFmtId="0" fontId="59" fillId="0" borderId="85" xfId="0" applyFont="1" applyBorder="1" applyAlignment="1">
      <alignment horizontal="center" vertical="center" wrapText="1"/>
    </xf>
    <xf numFmtId="0" fontId="59" fillId="0" borderId="151" xfId="0" applyFont="1" applyBorder="1" applyAlignment="1">
      <alignment horizontal="center" vertical="center" wrapText="1"/>
    </xf>
    <xf numFmtId="0" fontId="6" fillId="0" borderId="151" xfId="0" applyFont="1" applyBorder="1" applyAlignment="1"/>
    <xf numFmtId="0" fontId="15" fillId="0" borderId="165" xfId="3" applyFont="1" applyBorder="1" applyAlignment="1">
      <alignment horizontal="center"/>
    </xf>
    <xf numFmtId="0" fontId="15" fillId="0" borderId="152" xfId="3" applyFont="1" applyBorder="1" applyAlignment="1">
      <alignment horizontal="center"/>
    </xf>
    <xf numFmtId="0" fontId="15" fillId="0" borderId="153" xfId="3" applyFont="1" applyBorder="1" applyAlignment="1">
      <alignment horizontal="center"/>
    </xf>
    <xf numFmtId="0" fontId="15" fillId="2" borderId="50" xfId="3" applyFont="1" applyFill="1" applyBorder="1" applyAlignment="1">
      <alignment horizontal="justify" wrapText="1"/>
    </xf>
    <xf numFmtId="0" fontId="15" fillId="2" borderId="51" xfId="3" applyFont="1" applyFill="1" applyBorder="1" applyAlignment="1">
      <alignment horizontal="justify" wrapText="1"/>
    </xf>
    <xf numFmtId="0" fontId="8" fillId="0" borderId="51" xfId="3" applyFont="1" applyBorder="1" applyAlignment="1">
      <alignment wrapText="1"/>
    </xf>
    <xf numFmtId="0" fontId="8" fillId="0" borderId="52" xfId="3" applyFont="1" applyBorder="1" applyAlignment="1">
      <alignment wrapText="1"/>
    </xf>
    <xf numFmtId="49" fontId="15" fillId="6" borderId="73" xfId="3" applyNumberFormat="1" applyFont="1" applyFill="1" applyBorder="1" applyAlignment="1">
      <alignment horizontal="center" wrapText="1"/>
    </xf>
    <xf numFmtId="49" fontId="15" fillId="6" borderId="152" xfId="3" applyNumberFormat="1" applyFont="1" applyFill="1" applyBorder="1" applyAlignment="1">
      <alignment horizontal="center" wrapText="1"/>
    </xf>
    <xf numFmtId="49" fontId="15" fillId="6" borderId="153" xfId="3" applyNumberFormat="1" applyFont="1" applyFill="1" applyBorder="1" applyAlignment="1">
      <alignment horizontal="center" wrapText="1"/>
    </xf>
    <xf numFmtId="0" fontId="15" fillId="0" borderId="154" xfId="3" applyFont="1" applyBorder="1" applyAlignment="1">
      <alignment horizontal="center" wrapText="1"/>
    </xf>
    <xf numFmtId="0" fontId="15" fillId="0" borderId="23" xfId="3" applyFont="1" applyBorder="1" applyAlignment="1">
      <alignment horizontal="center" wrapText="1"/>
    </xf>
    <xf numFmtId="0" fontId="15" fillId="0" borderId="152" xfId="3" applyFont="1" applyBorder="1" applyAlignment="1">
      <alignment horizontal="center" wrapText="1"/>
    </xf>
    <xf numFmtId="0" fontId="15" fillId="0" borderId="154" xfId="3" applyFont="1" applyBorder="1" applyAlignment="1">
      <alignment horizontal="center"/>
    </xf>
    <xf numFmtId="0" fontId="15" fillId="0" borderId="30" xfId="3" applyFont="1" applyBorder="1" applyAlignment="1">
      <alignment horizontal="center"/>
    </xf>
    <xf numFmtId="0" fontId="15" fillId="0" borderId="165" xfId="3" applyFont="1" applyBorder="1" applyAlignment="1">
      <alignment horizontal="center" wrapText="1"/>
    </xf>
    <xf numFmtId="0" fontId="60" fillId="0" borderId="158" xfId="3" applyFont="1" applyBorder="1" applyAlignment="1">
      <alignment horizontal="center" vertical="center"/>
    </xf>
    <xf numFmtId="0" fontId="61" fillId="0" borderId="48" xfId="3" applyFont="1" applyBorder="1" applyAlignment="1">
      <alignment horizontal="center" vertical="center"/>
    </xf>
    <xf numFmtId="0" fontId="61" fillId="0" borderId="94" xfId="3" applyFont="1" applyBorder="1" applyAlignment="1">
      <alignment horizontal="center" vertical="center"/>
    </xf>
    <xf numFmtId="0" fontId="61" fillId="0" borderId="157" xfId="3" applyFont="1" applyBorder="1" applyAlignment="1">
      <alignment horizontal="center" vertical="center"/>
    </xf>
    <xf numFmtId="0" fontId="61" fillId="0" borderId="0" xfId="3" applyFont="1" applyAlignment="1">
      <alignment horizontal="center" vertical="center"/>
    </xf>
    <xf numFmtId="0" fontId="61" fillId="0" borderId="58" xfId="3" applyFont="1" applyBorder="1" applyAlignment="1">
      <alignment horizontal="center" vertical="center"/>
    </xf>
    <xf numFmtId="0" fontId="61" fillId="0" borderId="161" xfId="3" applyFont="1" applyBorder="1" applyAlignment="1">
      <alignment horizontal="center" vertical="center"/>
    </xf>
    <xf numFmtId="0" fontId="61" fillId="0" borderId="64" xfId="3" applyFont="1" applyBorder="1" applyAlignment="1">
      <alignment horizontal="center" vertical="center"/>
    </xf>
    <xf numFmtId="0" fontId="61" fillId="0" borderId="65" xfId="3" applyFont="1" applyBorder="1" applyAlignment="1">
      <alignment horizontal="center" vertical="center"/>
    </xf>
    <xf numFmtId="0" fontId="14" fillId="0" borderId="73" xfId="3" applyFont="1" applyBorder="1"/>
    <xf numFmtId="0" fontId="14" fillId="0" borderId="152" xfId="3" applyFont="1" applyBorder="1"/>
    <xf numFmtId="0" fontId="14" fillId="0" borderId="30" xfId="3" applyFont="1" applyBorder="1"/>
    <xf numFmtId="0" fontId="11" fillId="0" borderId="121" xfId="0" applyFont="1" applyBorder="1" applyAlignment="1">
      <alignment horizontal="left" vertical="center" wrapText="1"/>
    </xf>
    <xf numFmtId="0" fontId="6" fillId="0" borderId="0" xfId="0" applyFont="1" applyAlignment="1">
      <alignment horizontal="left" vertical="center" wrapText="1"/>
    </xf>
    <xf numFmtId="0" fontId="11" fillId="0" borderId="79"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0" fillId="0" borderId="84" xfId="0" applyBorder="1" applyAlignment="1">
      <alignment horizontal="left" vertical="center" wrapText="1"/>
    </xf>
    <xf numFmtId="0" fontId="14" fillId="0" borderId="0" xfId="0" applyFont="1" applyAlignment="1">
      <alignment horizontal="left" wrapText="1"/>
    </xf>
    <xf numFmtId="0" fontId="11" fillId="0" borderId="31" xfId="0" applyFont="1" applyBorder="1" applyAlignment="1">
      <alignment horizontal="left" vertical="center" wrapText="1"/>
    </xf>
    <xf numFmtId="0" fontId="11" fillId="0" borderId="133" xfId="0" applyFont="1" applyBorder="1" applyAlignment="1">
      <alignment horizontal="left" vertical="center" wrapText="1"/>
    </xf>
    <xf numFmtId="0" fontId="16" fillId="0" borderId="0" xfId="0" applyFont="1" applyAlignment="1">
      <alignment horizontal="left" vertical="center" wrapText="1"/>
    </xf>
    <xf numFmtId="0" fontId="11" fillId="0" borderId="22" xfId="0" applyFont="1" applyBorder="1" applyAlignment="1">
      <alignment horizontal="left" vertical="center" wrapText="1"/>
    </xf>
    <xf numFmtId="0" fontId="11" fillId="0" borderId="0" xfId="0" applyFont="1" applyAlignment="1">
      <alignment horizontal="justify" vertical="center" wrapText="1"/>
    </xf>
    <xf numFmtId="0" fontId="13" fillId="0" borderId="0" xfId="0" applyFont="1" applyAlignment="1">
      <alignment wrapText="1"/>
    </xf>
    <xf numFmtId="0" fontId="11" fillId="0" borderId="157" xfId="0" applyFont="1" applyBorder="1" applyAlignment="1">
      <alignment horizontal="justify" vertical="center" wrapText="1"/>
    </xf>
    <xf numFmtId="0" fontId="13" fillId="0" borderId="0" xfId="0" applyFont="1" applyBorder="1" applyAlignment="1">
      <alignment wrapText="1"/>
    </xf>
    <xf numFmtId="0" fontId="13" fillId="0" borderId="17" xfId="0" applyFont="1" applyBorder="1" applyAlignment="1">
      <alignment wrapText="1"/>
    </xf>
    <xf numFmtId="0" fontId="0" fillId="0" borderId="157" xfId="0" applyBorder="1" applyAlignment="1">
      <alignment wrapText="1"/>
    </xf>
    <xf numFmtId="0" fontId="0" fillId="0" borderId="0" xfId="0" applyBorder="1" applyAlignment="1">
      <alignment wrapText="1"/>
    </xf>
    <xf numFmtId="0" fontId="0" fillId="0" borderId="17" xfId="0" applyBorder="1" applyAlignment="1">
      <alignment wrapText="1"/>
    </xf>
    <xf numFmtId="0" fontId="0" fillId="0" borderId="37" xfId="0" applyBorder="1" applyAlignment="1">
      <alignment wrapText="1"/>
    </xf>
    <xf numFmtId="0" fontId="0" fillId="0" borderId="4" xfId="0" applyBorder="1" applyAlignment="1">
      <alignment wrapText="1"/>
    </xf>
    <xf numFmtId="0" fontId="0" fillId="0" borderId="20" xfId="0" applyBorder="1" applyAlignment="1">
      <alignment wrapText="1"/>
    </xf>
    <xf numFmtId="0" fontId="14" fillId="0" borderId="0" xfId="0" applyFont="1" applyAlignment="1">
      <alignment horizontal="justify" vertical="center" wrapText="1"/>
    </xf>
    <xf numFmtId="0" fontId="14" fillId="0" borderId="13" xfId="12" applyFont="1" applyBorder="1" applyAlignment="1">
      <alignment horizontal="left" vertical="top" wrapText="1"/>
    </xf>
    <xf numFmtId="0" fontId="6" fillId="0" borderId="0" xfId="0" applyFont="1" applyBorder="1" applyAlignment="1">
      <alignmen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69" xfId="0" applyFont="1" applyBorder="1" applyAlignment="1">
      <alignment vertical="top" wrapText="1"/>
    </xf>
    <xf numFmtId="0" fontId="6" fillId="0" borderId="11" xfId="0" applyFont="1" applyBorder="1" applyAlignment="1">
      <alignment vertical="top" wrapText="1"/>
    </xf>
    <xf numFmtId="0" fontId="6" fillId="0" borderId="170" xfId="0" applyFont="1" applyBorder="1" applyAlignment="1">
      <alignment vertical="top" wrapText="1"/>
    </xf>
    <xf numFmtId="0" fontId="11" fillId="0" borderId="0" xfId="14" applyFont="1" applyAlignment="1">
      <alignment horizontal="left"/>
    </xf>
    <xf numFmtId="0" fontId="16" fillId="4" borderId="39" xfId="12" applyFont="1" applyFill="1" applyBorder="1" applyAlignment="1">
      <alignment horizontal="left"/>
    </xf>
    <xf numFmtId="0" fontId="16" fillId="4" borderId="40" xfId="12" applyFont="1" applyFill="1" applyBorder="1" applyAlignment="1">
      <alignment horizontal="left"/>
    </xf>
    <xf numFmtId="0" fontId="16" fillId="4" borderId="47" xfId="12" applyFont="1" applyFill="1" applyBorder="1" applyAlignment="1">
      <alignment horizontal="left"/>
    </xf>
    <xf numFmtId="0" fontId="16" fillId="4" borderId="41" xfId="12" applyFont="1" applyFill="1" applyBorder="1" applyAlignment="1">
      <alignment horizontal="left"/>
    </xf>
    <xf numFmtId="0" fontId="14" fillId="0" borderId="0" xfId="12" applyFont="1" applyAlignment="1">
      <alignment horizontal="left"/>
    </xf>
    <xf numFmtId="1" fontId="22" fillId="0" borderId="165" xfId="19" applyNumberFormat="1" applyFont="1" applyFill="1" applyBorder="1" applyAlignment="1">
      <alignment horizontal="center" wrapText="1"/>
    </xf>
    <xf numFmtId="0" fontId="6" fillId="0" borderId="152" xfId="0" applyFont="1" applyBorder="1" applyAlignment="1">
      <alignment horizontal="center" wrapText="1"/>
    </xf>
    <xf numFmtId="0" fontId="6" fillId="0" borderId="23" xfId="0" applyFont="1" applyBorder="1" applyAlignment="1">
      <alignment horizontal="center" wrapText="1"/>
    </xf>
    <xf numFmtId="0" fontId="16" fillId="2" borderId="54" xfId="4" applyFont="1" applyFill="1" applyBorder="1" applyAlignment="1">
      <alignment vertical="top" wrapText="1"/>
    </xf>
    <xf numFmtId="0" fontId="16" fillId="2" borderId="55" xfId="4" applyFont="1" applyFill="1" applyBorder="1" applyAlignment="1">
      <alignment vertical="top" wrapText="1"/>
    </xf>
    <xf numFmtId="0" fontId="16" fillId="2" borderId="56" xfId="4" applyFont="1" applyFill="1" applyBorder="1" applyAlignment="1">
      <alignment vertical="top" wrapText="1"/>
    </xf>
    <xf numFmtId="0" fontId="16" fillId="0" borderId="71" xfId="4" applyFont="1" applyBorder="1" applyAlignment="1">
      <alignment horizontal="center" vertical="center" wrapText="1"/>
    </xf>
    <xf numFmtId="0" fontId="16" fillId="0" borderId="73" xfId="4" applyFont="1" applyBorder="1" applyAlignment="1">
      <alignment horizontal="center" vertical="center" wrapText="1"/>
    </xf>
    <xf numFmtId="0" fontId="16" fillId="0" borderId="70" xfId="4" applyFont="1" applyBorder="1" applyAlignment="1">
      <alignment horizontal="center" vertical="center" wrapText="1"/>
    </xf>
    <xf numFmtId="0" fontId="16" fillId="0" borderId="140" xfId="4" applyFont="1" applyBorder="1" applyAlignment="1">
      <alignment horizontal="center" vertical="center" wrapText="1"/>
    </xf>
    <xf numFmtId="0" fontId="16" fillId="0" borderId="96" xfId="4" applyFont="1" applyBorder="1" applyAlignment="1">
      <alignment horizontal="center" vertical="center" wrapText="1"/>
    </xf>
    <xf numFmtId="0" fontId="16" fillId="0" borderId="97" xfId="4" applyFont="1" applyBorder="1" applyAlignment="1">
      <alignment horizontal="center" vertical="center" wrapText="1"/>
    </xf>
    <xf numFmtId="0" fontId="16" fillId="0" borderId="98" xfId="4" applyFont="1" applyBorder="1" applyAlignment="1">
      <alignment horizontal="center" vertical="center" wrapText="1"/>
    </xf>
    <xf numFmtId="0" fontId="16" fillId="0" borderId="99" xfId="4" applyFont="1" applyBorder="1" applyAlignment="1">
      <alignment horizontal="center" vertical="center" wrapText="1"/>
    </xf>
    <xf numFmtId="0" fontId="16" fillId="0" borderId="141" xfId="4" applyFont="1" applyBorder="1" applyAlignment="1">
      <alignment horizontal="center" vertical="center" wrapText="1"/>
    </xf>
    <xf numFmtId="0" fontId="16" fillId="0" borderId="100" xfId="4" applyFont="1" applyBorder="1" applyAlignment="1">
      <alignment horizontal="center" vertical="center" wrapText="1"/>
    </xf>
    <xf numFmtId="0" fontId="14" fillId="0" borderId="31" xfId="0" applyFont="1" applyBorder="1" applyAlignment="1">
      <alignment horizontal="center"/>
    </xf>
    <xf numFmtId="0" fontId="15" fillId="4" borderId="50" xfId="0" applyFont="1" applyFill="1" applyBorder="1" applyAlignment="1">
      <alignment vertical="center" wrapText="1"/>
    </xf>
    <xf numFmtId="0" fontId="15" fillId="4" borderId="51" xfId="0" applyFont="1" applyFill="1" applyBorder="1" applyAlignment="1">
      <alignment vertical="center" wrapText="1"/>
    </xf>
    <xf numFmtId="0" fontId="15" fillId="4" borderId="52" xfId="0" applyFont="1" applyFill="1" applyBorder="1" applyAlignment="1">
      <alignment vertical="center" wrapText="1"/>
    </xf>
    <xf numFmtId="0" fontId="14" fillId="0" borderId="28" xfId="0" applyFont="1" applyBorder="1" applyAlignment="1">
      <alignment horizontal="center"/>
    </xf>
    <xf numFmtId="0" fontId="14" fillId="0" borderId="74" xfId="0" applyFont="1" applyBorder="1" applyAlignment="1">
      <alignment horizontal="center"/>
    </xf>
    <xf numFmtId="0" fontId="14" fillId="0" borderId="31" xfId="0" applyFont="1" applyBorder="1" applyAlignment="1"/>
    <xf numFmtId="0" fontId="14" fillId="0" borderId="43" xfId="0" applyFont="1" applyBorder="1" applyAlignment="1">
      <alignment horizontal="center"/>
    </xf>
    <xf numFmtId="0" fontId="15" fillId="4" borderId="39"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15" fillId="4" borderId="41" xfId="0" applyFont="1" applyFill="1" applyBorder="1" applyAlignment="1">
      <alignment horizontal="left" vertical="center" wrapText="1"/>
    </xf>
    <xf numFmtId="0" fontId="37" fillId="0" borderId="0" xfId="0" applyFont="1" applyBorder="1" applyAlignment="1">
      <alignment horizontal="left" vertical="top" wrapText="1"/>
    </xf>
    <xf numFmtId="0" fontId="29" fillId="0" borderId="0" xfId="0" applyFont="1" applyBorder="1" applyAlignment="1">
      <alignment horizontal="left" vertical="top" wrapText="1"/>
    </xf>
    <xf numFmtId="0" fontId="0" fillId="0" borderId="0" xfId="0" applyAlignment="1">
      <alignment wrapText="1"/>
    </xf>
    <xf numFmtId="0" fontId="37" fillId="0" borderId="0" xfId="0" applyFont="1" applyBorder="1" applyAlignment="1">
      <alignment wrapText="1"/>
    </xf>
    <xf numFmtId="0" fontId="29" fillId="0" borderId="0" xfId="0" applyFont="1" applyBorder="1" applyAlignment="1">
      <alignment wrapText="1"/>
    </xf>
    <xf numFmtId="0" fontId="16" fillId="4" borderId="50" xfId="0" applyFont="1" applyFill="1" applyBorder="1" applyAlignment="1">
      <alignment horizontal="left" vertical="top" wrapText="1"/>
    </xf>
    <xf numFmtId="0" fontId="6" fillId="0" borderId="51" xfId="0" applyFont="1" applyBorder="1" applyAlignment="1">
      <alignment horizontal="left" vertical="top" wrapText="1"/>
    </xf>
    <xf numFmtId="0" fontId="6" fillId="0" borderId="52" xfId="0" applyFont="1" applyBorder="1" applyAlignment="1">
      <alignment horizontal="left" vertical="top" wrapText="1"/>
    </xf>
    <xf numFmtId="0" fontId="14" fillId="0" borderId="51" xfId="0" applyFont="1" applyBorder="1" applyAlignment="1">
      <alignment horizontal="left" vertical="top" wrapText="1"/>
    </xf>
    <xf numFmtId="0" fontId="14" fillId="0" borderId="52" xfId="0" applyFont="1" applyBorder="1" applyAlignment="1">
      <alignment horizontal="left" vertical="top" wrapText="1"/>
    </xf>
    <xf numFmtId="0" fontId="15" fillId="4" borderId="50" xfId="0" applyFont="1" applyFill="1" applyBorder="1" applyAlignment="1">
      <alignment horizontal="left" vertical="center" wrapText="1"/>
    </xf>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16" fillId="0" borderId="97" xfId="0" applyFont="1" applyBorder="1" applyAlignment="1">
      <alignment horizontal="center" vertical="center" wrapText="1"/>
    </xf>
    <xf numFmtId="0" fontId="16" fillId="0" borderId="134"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6" fillId="0" borderId="141" xfId="0" applyFont="1" applyBorder="1" applyAlignment="1">
      <alignment horizontal="center" vertical="center" wrapText="1"/>
    </xf>
    <xf numFmtId="0" fontId="16" fillId="0" borderId="107" xfId="0" applyFont="1" applyBorder="1" applyAlignment="1">
      <alignment horizontal="center" vertical="center" wrapText="1"/>
    </xf>
    <xf numFmtId="0" fontId="16" fillId="0" borderId="100" xfId="0" applyFont="1" applyBorder="1" applyAlignment="1">
      <alignment horizontal="center" vertical="center" wrapText="1"/>
    </xf>
    <xf numFmtId="0" fontId="16" fillId="2" borderId="54" xfId="0" applyFont="1" applyFill="1" applyBorder="1" applyAlignment="1">
      <alignment horizontal="left" vertical="top" wrapText="1"/>
    </xf>
    <xf numFmtId="0" fontId="16" fillId="2" borderId="55" xfId="0" applyFont="1" applyFill="1" applyBorder="1" applyAlignment="1">
      <alignment horizontal="left" vertical="top" wrapText="1"/>
    </xf>
    <xf numFmtId="0" fontId="16" fillId="2" borderId="56" xfId="0" applyFont="1" applyFill="1" applyBorder="1" applyAlignment="1">
      <alignment horizontal="left" vertical="top" wrapText="1"/>
    </xf>
    <xf numFmtId="0" fontId="65" fillId="0" borderId="0" xfId="17" applyFont="1" applyAlignment="1">
      <alignment vertical="top" wrapText="1"/>
    </xf>
    <xf numFmtId="0" fontId="64" fillId="0" borderId="0" xfId="0" applyFont="1" applyAlignment="1">
      <alignment vertical="top" wrapText="1"/>
    </xf>
    <xf numFmtId="0" fontId="15" fillId="4" borderId="50" xfId="17" applyFont="1" applyFill="1" applyBorder="1" applyAlignment="1"/>
    <xf numFmtId="0" fontId="15" fillId="4" borderId="51" xfId="17" applyFont="1" applyFill="1" applyBorder="1" applyAlignment="1"/>
    <xf numFmtId="0" fontId="15" fillId="4" borderId="52" xfId="17" applyFont="1" applyFill="1" applyBorder="1" applyAlignment="1"/>
    <xf numFmtId="0" fontId="65" fillId="0" borderId="0" xfId="17" applyFont="1"/>
    <xf numFmtId="0" fontId="15" fillId="0" borderId="135" xfId="14" applyFont="1" applyBorder="1" applyAlignment="1">
      <alignment horizontal="center"/>
    </xf>
    <xf numFmtId="0" fontId="15" fillId="0" borderId="137" xfId="14" applyFont="1" applyBorder="1" applyAlignment="1">
      <alignment horizontal="center"/>
    </xf>
    <xf numFmtId="0" fontId="15" fillId="4" borderId="39" xfId="14" applyFont="1" applyFill="1" applyBorder="1" applyAlignment="1">
      <alignment horizontal="left" vertical="center"/>
    </xf>
    <xf numFmtId="0" fontId="15" fillId="4" borderId="40" xfId="14" applyFont="1" applyFill="1" applyBorder="1" applyAlignment="1">
      <alignment horizontal="left" vertical="center"/>
    </xf>
    <xf numFmtId="0" fontId="15" fillId="4" borderId="41" xfId="14" applyFont="1" applyFill="1" applyBorder="1" applyAlignment="1">
      <alignment horizontal="lef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72" xfId="0" applyFont="1" applyBorder="1" applyAlignment="1">
      <alignment horizontal="center" vertical="center"/>
    </xf>
    <xf numFmtId="0" fontId="14" fillId="0" borderId="0" xfId="0" applyFont="1" applyBorder="1" applyAlignment="1">
      <alignment horizontal="left" vertical="center" wrapText="1"/>
    </xf>
    <xf numFmtId="0" fontId="14" fillId="0" borderId="0" xfId="0" applyFont="1" applyBorder="1" applyAlignment="1">
      <alignment horizontal="left" vertical="top" wrapText="1"/>
    </xf>
    <xf numFmtId="0" fontId="15" fillId="4" borderId="54" xfId="10" applyFont="1" applyFill="1" applyBorder="1" applyAlignment="1">
      <alignment horizontal="left" vertical="center"/>
    </xf>
    <xf numFmtId="0" fontId="15" fillId="4" borderId="55" xfId="10" applyFont="1" applyFill="1" applyBorder="1" applyAlignment="1">
      <alignment horizontal="left" vertical="center"/>
    </xf>
    <xf numFmtId="0" fontId="15" fillId="4" borderId="56" xfId="10" applyFont="1" applyFill="1" applyBorder="1" applyAlignment="1">
      <alignment horizontal="left" vertical="center"/>
    </xf>
    <xf numFmtId="0" fontId="15" fillId="0" borderId="26" xfId="10" applyFont="1" applyFill="1" applyBorder="1" applyAlignment="1">
      <alignment horizontal="center" vertical="center"/>
    </xf>
    <xf numFmtId="0" fontId="15" fillId="0" borderId="35" xfId="10" applyFont="1" applyFill="1" applyBorder="1" applyAlignment="1">
      <alignment horizontal="center" vertical="center"/>
    </xf>
    <xf numFmtId="0" fontId="15" fillId="0" borderId="72" xfId="10" applyFont="1" applyFill="1" applyBorder="1" applyAlignment="1">
      <alignment horizontal="center" vertical="center"/>
    </xf>
    <xf numFmtId="0" fontId="14" fillId="0" borderId="0" xfId="14" applyFont="1" applyAlignment="1">
      <alignment wrapText="1"/>
    </xf>
    <xf numFmtId="0" fontId="6" fillId="0" borderId="0" xfId="14" applyFont="1" applyAlignment="1">
      <alignment wrapText="1"/>
    </xf>
  </cellXfs>
  <cellStyles count="21">
    <cellStyle name="Hyperlink" xfId="1" builtinId="8"/>
    <cellStyle name="Hyperlink 2" xfId="2" xr:uid="{00000000-0005-0000-0000-000001000000}"/>
    <cellStyle name="Normal" xfId="0" builtinId="0"/>
    <cellStyle name="Normal 10" xfId="13" xr:uid="{00000000-0005-0000-0000-000003000000}"/>
    <cellStyle name="Normal 2" xfId="3" xr:uid="{00000000-0005-0000-0000-000004000000}"/>
    <cellStyle name="Normal 2 4" xfId="14" xr:uid="{00000000-0005-0000-0000-000005000000}"/>
    <cellStyle name="Normal 3" xfId="7" xr:uid="{00000000-0005-0000-0000-000006000000}"/>
    <cellStyle name="Normal 3 2" xfId="11" xr:uid="{00000000-0005-0000-0000-000007000000}"/>
    <cellStyle name="Normal 3 3" xfId="15" xr:uid="{00000000-0005-0000-0000-000008000000}"/>
    <cellStyle name="Normal 3 3 2" xfId="18" xr:uid="{00000000-0005-0000-0000-000009000000}"/>
    <cellStyle name="Normal 4" xfId="10" xr:uid="{00000000-0005-0000-0000-00000A000000}"/>
    <cellStyle name="Normal 4 2" xfId="17" xr:uid="{00000000-0005-0000-0000-00000B000000}"/>
    <cellStyle name="Normal 5" xfId="16" xr:uid="{00000000-0005-0000-0000-00000C000000}"/>
    <cellStyle name="Normal 6" xfId="12" xr:uid="{00000000-0005-0000-0000-00000D000000}"/>
    <cellStyle name="Normal 6 2" xfId="9" xr:uid="{00000000-0005-0000-0000-00000E000000}"/>
    <cellStyle name="Normal 8" xfId="8" xr:uid="{00000000-0005-0000-0000-00000F000000}"/>
    <cellStyle name="Normal_KeyCentreCalcs" xfId="4" xr:uid="{00000000-0005-0000-0000-000010000000}"/>
    <cellStyle name="Normal_KSICas" xfId="5" xr:uid="{00000000-0005-0000-0000-000011000000}"/>
    <cellStyle name="Normal_mcrlpsa2sep05data" xfId="20" xr:uid="{3CF445E0-79A3-4CDA-8F0D-F6A3F21D06C9}"/>
    <cellStyle name="Normal_sepmcr05" xfId="19" xr:uid="{00000000-0005-0000-0000-000012000000}"/>
    <cellStyle name="Normal_Sheet1" xfId="6" xr:uid="{00000000-0005-0000-0000-000013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FF0000"/>
                </a:solidFill>
                <a:latin typeface="+mn-lt"/>
                <a:ea typeface="Arial"/>
                <a:cs typeface="Arial"/>
              </a:defRPr>
            </a:pPr>
            <a:r>
              <a:rPr lang="en-GB" sz="1100">
                <a:solidFill>
                  <a:sysClr val="windowText" lastClr="000000"/>
                </a:solidFill>
                <a:latin typeface="+mn-lt"/>
              </a:rPr>
              <a:t>National, Greater Manchester and Manchester Traffic Growth 1993-2017</a:t>
            </a:r>
            <a:r>
              <a:rPr lang="en-GB" sz="1100">
                <a:solidFill>
                  <a:srgbClr val="FF0000"/>
                </a:solidFill>
                <a:latin typeface="+mn-lt"/>
              </a:rPr>
              <a:t>
</a:t>
            </a:r>
          </a:p>
        </c:rich>
      </c:tx>
      <c:layout>
        <c:manualLayout>
          <c:xMode val="edge"/>
          <c:yMode val="edge"/>
          <c:x val="9.4799630493115725E-2"/>
          <c:y val="2.6907232622412264E-2"/>
        </c:manualLayout>
      </c:layout>
      <c:overlay val="0"/>
      <c:spPr>
        <a:noFill/>
        <a:ln w="25400">
          <a:noFill/>
        </a:ln>
      </c:spPr>
    </c:title>
    <c:autoTitleDeleted val="0"/>
    <c:plotArea>
      <c:layout>
        <c:manualLayout>
          <c:layoutTarget val="inner"/>
          <c:xMode val="edge"/>
          <c:yMode val="edge"/>
          <c:x val="0.1069001351356902"/>
          <c:y val="0.15000011380694472"/>
          <c:w val="0.84966651469035859"/>
          <c:h val="0.64491493499916352"/>
        </c:manualLayout>
      </c:layout>
      <c:lineChart>
        <c:grouping val="standard"/>
        <c:varyColors val="0"/>
        <c:ser>
          <c:idx val="0"/>
          <c:order val="0"/>
          <c:tx>
            <c:strRef>
              <c:f>'Table 3  Growth from 1993 '!$C$10</c:f>
              <c:strCache>
                <c:ptCount val="1"/>
                <c:pt idx="0">
                  <c:v>Manchester</c:v>
                </c:pt>
              </c:strCache>
            </c:strRef>
          </c:tx>
          <c:spPr>
            <a:ln w="31750">
              <a:solidFill>
                <a:srgbClr val="00B0F0"/>
              </a:solidFill>
              <a:prstDash val="solid"/>
            </a:ln>
          </c:spPr>
          <c:marker>
            <c:symbol val="none"/>
          </c:marker>
          <c:cat>
            <c:numRef>
              <c:f>'Table 3  Growth from 1993 '!$B$11:$B$29</c:f>
              <c:numCache>
                <c:formatCode>General</c:formatCode>
                <c:ptCount val="19"/>
                <c:pt idx="0" formatCode="0">
                  <c:v>1993</c:v>
                </c:pt>
                <c:pt idx="1">
                  <c:v>2000</c:v>
                </c:pt>
                <c:pt idx="2">
                  <c:v>2001</c:v>
                </c:pt>
                <c:pt idx="3">
                  <c:v>2002</c:v>
                </c:pt>
                <c:pt idx="4">
                  <c:v>2003</c:v>
                </c:pt>
                <c:pt idx="5">
                  <c:v>2004</c:v>
                </c:pt>
                <c:pt idx="6">
                  <c:v>2005</c:v>
                </c:pt>
                <c:pt idx="7">
                  <c:v>2006</c:v>
                </c:pt>
                <c:pt idx="8" formatCode="0">
                  <c:v>2007</c:v>
                </c:pt>
                <c:pt idx="9">
                  <c:v>2008</c:v>
                </c:pt>
                <c:pt idx="10">
                  <c:v>2009</c:v>
                </c:pt>
                <c:pt idx="11">
                  <c:v>2010</c:v>
                </c:pt>
                <c:pt idx="12">
                  <c:v>2011</c:v>
                </c:pt>
                <c:pt idx="13">
                  <c:v>2012</c:v>
                </c:pt>
                <c:pt idx="14">
                  <c:v>2013</c:v>
                </c:pt>
                <c:pt idx="15">
                  <c:v>2014</c:v>
                </c:pt>
                <c:pt idx="16">
                  <c:v>2015</c:v>
                </c:pt>
                <c:pt idx="17">
                  <c:v>2016</c:v>
                </c:pt>
                <c:pt idx="18">
                  <c:v>2017</c:v>
                </c:pt>
              </c:numCache>
            </c:numRef>
          </c:cat>
          <c:val>
            <c:numRef>
              <c:f>'Table 3  Growth from 1993 '!$C$11:$C$29</c:f>
              <c:numCache>
                <c:formatCode>0</c:formatCode>
                <c:ptCount val="19"/>
                <c:pt idx="0">
                  <c:v>100</c:v>
                </c:pt>
                <c:pt idx="1">
                  <c:v>98</c:v>
                </c:pt>
                <c:pt idx="2">
                  <c:v>92</c:v>
                </c:pt>
                <c:pt idx="3">
                  <c:v>91</c:v>
                </c:pt>
                <c:pt idx="4">
                  <c:v>92</c:v>
                </c:pt>
                <c:pt idx="5">
                  <c:v>91</c:v>
                </c:pt>
                <c:pt idx="6">
                  <c:v>91</c:v>
                </c:pt>
                <c:pt idx="7">
                  <c:v>91</c:v>
                </c:pt>
                <c:pt idx="8" formatCode="General">
                  <c:v>89</c:v>
                </c:pt>
                <c:pt idx="9" formatCode="General">
                  <c:v>87</c:v>
                </c:pt>
                <c:pt idx="10" formatCode="General">
                  <c:v>88</c:v>
                </c:pt>
                <c:pt idx="11" formatCode="General">
                  <c:v>85</c:v>
                </c:pt>
                <c:pt idx="12" formatCode="General">
                  <c:v>85</c:v>
                </c:pt>
                <c:pt idx="13" formatCode="General">
                  <c:v>84</c:v>
                </c:pt>
                <c:pt idx="14" formatCode="General">
                  <c:v>85</c:v>
                </c:pt>
                <c:pt idx="15" formatCode="General">
                  <c:v>85</c:v>
                </c:pt>
                <c:pt idx="16" formatCode="General">
                  <c:v>86</c:v>
                </c:pt>
                <c:pt idx="17" formatCode="General">
                  <c:v>86</c:v>
                </c:pt>
                <c:pt idx="18" formatCode="General">
                  <c:v>87</c:v>
                </c:pt>
              </c:numCache>
            </c:numRef>
          </c:val>
          <c:smooth val="0"/>
          <c:extLst>
            <c:ext xmlns:c16="http://schemas.microsoft.com/office/drawing/2014/chart" uri="{C3380CC4-5D6E-409C-BE32-E72D297353CC}">
              <c16:uniqueId val="{00000000-16DF-4EA0-BAE3-A95B2E6AD2A1}"/>
            </c:ext>
          </c:extLst>
        </c:ser>
        <c:ser>
          <c:idx val="1"/>
          <c:order val="1"/>
          <c:tx>
            <c:strRef>
              <c:f>'Table 3  Growth from 1993 '!$D$10</c:f>
              <c:strCache>
                <c:ptCount val="1"/>
                <c:pt idx="0">
                  <c:v>GM</c:v>
                </c:pt>
              </c:strCache>
            </c:strRef>
          </c:tx>
          <c:spPr>
            <a:ln w="31750">
              <a:solidFill>
                <a:srgbClr val="FFC000"/>
              </a:solidFill>
              <a:prstDash val="solid"/>
            </a:ln>
          </c:spPr>
          <c:marker>
            <c:symbol val="none"/>
          </c:marker>
          <c:cat>
            <c:numRef>
              <c:f>'Table 3  Growth from 1993 '!$B$11:$B$29</c:f>
              <c:numCache>
                <c:formatCode>General</c:formatCode>
                <c:ptCount val="19"/>
                <c:pt idx="0" formatCode="0">
                  <c:v>1993</c:v>
                </c:pt>
                <c:pt idx="1">
                  <c:v>2000</c:v>
                </c:pt>
                <c:pt idx="2">
                  <c:v>2001</c:v>
                </c:pt>
                <c:pt idx="3">
                  <c:v>2002</c:v>
                </c:pt>
                <c:pt idx="4">
                  <c:v>2003</c:v>
                </c:pt>
                <c:pt idx="5">
                  <c:v>2004</c:v>
                </c:pt>
                <c:pt idx="6">
                  <c:v>2005</c:v>
                </c:pt>
                <c:pt idx="7">
                  <c:v>2006</c:v>
                </c:pt>
                <c:pt idx="8" formatCode="0">
                  <c:v>2007</c:v>
                </c:pt>
                <c:pt idx="9">
                  <c:v>2008</c:v>
                </c:pt>
                <c:pt idx="10">
                  <c:v>2009</c:v>
                </c:pt>
                <c:pt idx="11">
                  <c:v>2010</c:v>
                </c:pt>
                <c:pt idx="12">
                  <c:v>2011</c:v>
                </c:pt>
                <c:pt idx="13">
                  <c:v>2012</c:v>
                </c:pt>
                <c:pt idx="14">
                  <c:v>2013</c:v>
                </c:pt>
                <c:pt idx="15">
                  <c:v>2014</c:v>
                </c:pt>
                <c:pt idx="16">
                  <c:v>2015</c:v>
                </c:pt>
                <c:pt idx="17">
                  <c:v>2016</c:v>
                </c:pt>
                <c:pt idx="18">
                  <c:v>2017</c:v>
                </c:pt>
              </c:numCache>
            </c:numRef>
          </c:cat>
          <c:val>
            <c:numRef>
              <c:f>'Table 3  Growth from 1993 '!$D$11:$D$29</c:f>
              <c:numCache>
                <c:formatCode>0</c:formatCode>
                <c:ptCount val="19"/>
                <c:pt idx="0">
                  <c:v>100</c:v>
                </c:pt>
                <c:pt idx="1">
                  <c:v>103.30578512396693</c:v>
                </c:pt>
                <c:pt idx="2">
                  <c:v>102.4793388429752</c:v>
                </c:pt>
                <c:pt idx="3">
                  <c:v>102.4793388429752</c:v>
                </c:pt>
                <c:pt idx="4">
                  <c:v>103.30578512396693</c:v>
                </c:pt>
                <c:pt idx="5">
                  <c:v>103.30578512396693</c:v>
                </c:pt>
                <c:pt idx="6">
                  <c:v>102.4793388429752</c:v>
                </c:pt>
                <c:pt idx="7">
                  <c:v>102.4793388429752</c:v>
                </c:pt>
                <c:pt idx="8">
                  <c:v>102.4793388429752</c:v>
                </c:pt>
                <c:pt idx="9">
                  <c:v>100</c:v>
                </c:pt>
                <c:pt idx="10" formatCode="General">
                  <c:v>99</c:v>
                </c:pt>
                <c:pt idx="11" formatCode="General">
                  <c:v>97</c:v>
                </c:pt>
                <c:pt idx="12" formatCode="General">
                  <c:v>95</c:v>
                </c:pt>
                <c:pt idx="13" formatCode="General">
                  <c:v>94</c:v>
                </c:pt>
                <c:pt idx="14" formatCode="General">
                  <c:v>94</c:v>
                </c:pt>
                <c:pt idx="15" formatCode="General">
                  <c:v>95</c:v>
                </c:pt>
                <c:pt idx="16">
                  <c:v>95.454545454545453</c:v>
                </c:pt>
                <c:pt idx="17">
                  <c:v>95</c:v>
                </c:pt>
                <c:pt idx="18">
                  <c:v>95</c:v>
                </c:pt>
              </c:numCache>
            </c:numRef>
          </c:val>
          <c:smooth val="0"/>
          <c:extLst>
            <c:ext xmlns:c16="http://schemas.microsoft.com/office/drawing/2014/chart" uri="{C3380CC4-5D6E-409C-BE32-E72D297353CC}">
              <c16:uniqueId val="{00000001-16DF-4EA0-BAE3-A95B2E6AD2A1}"/>
            </c:ext>
          </c:extLst>
        </c:ser>
        <c:ser>
          <c:idx val="2"/>
          <c:order val="2"/>
          <c:tx>
            <c:strRef>
              <c:f>'Table 3  Growth from 1993 '!$E$10</c:f>
              <c:strCache>
                <c:ptCount val="1"/>
                <c:pt idx="0">
                  <c:v>National</c:v>
                </c:pt>
              </c:strCache>
            </c:strRef>
          </c:tx>
          <c:spPr>
            <a:ln w="31750">
              <a:solidFill>
                <a:schemeClr val="tx1"/>
              </a:solidFill>
              <a:prstDash val="solid"/>
            </a:ln>
          </c:spPr>
          <c:marker>
            <c:symbol val="none"/>
          </c:marker>
          <c:cat>
            <c:numRef>
              <c:f>'Table 3  Growth from 1993 '!$B$11:$B$29</c:f>
              <c:numCache>
                <c:formatCode>General</c:formatCode>
                <c:ptCount val="19"/>
                <c:pt idx="0" formatCode="0">
                  <c:v>1993</c:v>
                </c:pt>
                <c:pt idx="1">
                  <c:v>2000</c:v>
                </c:pt>
                <c:pt idx="2">
                  <c:v>2001</c:v>
                </c:pt>
                <c:pt idx="3">
                  <c:v>2002</c:v>
                </c:pt>
                <c:pt idx="4">
                  <c:v>2003</c:v>
                </c:pt>
                <c:pt idx="5">
                  <c:v>2004</c:v>
                </c:pt>
                <c:pt idx="6">
                  <c:v>2005</c:v>
                </c:pt>
                <c:pt idx="7">
                  <c:v>2006</c:v>
                </c:pt>
                <c:pt idx="8" formatCode="0">
                  <c:v>2007</c:v>
                </c:pt>
                <c:pt idx="9">
                  <c:v>2008</c:v>
                </c:pt>
                <c:pt idx="10">
                  <c:v>2009</c:v>
                </c:pt>
                <c:pt idx="11">
                  <c:v>2010</c:v>
                </c:pt>
                <c:pt idx="12">
                  <c:v>2011</c:v>
                </c:pt>
                <c:pt idx="13">
                  <c:v>2012</c:v>
                </c:pt>
                <c:pt idx="14">
                  <c:v>2013</c:v>
                </c:pt>
                <c:pt idx="15">
                  <c:v>2014</c:v>
                </c:pt>
                <c:pt idx="16">
                  <c:v>2015</c:v>
                </c:pt>
                <c:pt idx="17">
                  <c:v>2016</c:v>
                </c:pt>
                <c:pt idx="18">
                  <c:v>2017</c:v>
                </c:pt>
              </c:numCache>
            </c:numRef>
          </c:cat>
          <c:val>
            <c:numRef>
              <c:f>'Table 3  Growth from 1993 '!$E$11:$E$29</c:f>
              <c:numCache>
                <c:formatCode>0</c:formatCode>
                <c:ptCount val="19"/>
                <c:pt idx="0">
                  <c:v>100</c:v>
                </c:pt>
                <c:pt idx="1">
                  <c:v>104.68750000000003</c:v>
                </c:pt>
                <c:pt idx="2">
                  <c:v>104.68750000000003</c:v>
                </c:pt>
                <c:pt idx="3">
                  <c:v>105.20833333333333</c:v>
                </c:pt>
                <c:pt idx="4">
                  <c:v>104.68750000000003</c:v>
                </c:pt>
                <c:pt idx="5">
                  <c:v>105.72916666666667</c:v>
                </c:pt>
                <c:pt idx="6">
                  <c:v>104.68750000000003</c:v>
                </c:pt>
                <c:pt idx="7">
                  <c:v>105.72916666666667</c:v>
                </c:pt>
                <c:pt idx="8">
                  <c:v>104.16666666666667</c:v>
                </c:pt>
                <c:pt idx="9">
                  <c:v>102.60416666666667</c:v>
                </c:pt>
                <c:pt idx="10">
                  <c:v>102.60416666666667</c:v>
                </c:pt>
                <c:pt idx="11" formatCode="General">
                  <c:v>103</c:v>
                </c:pt>
                <c:pt idx="12" formatCode="General">
                  <c:v>102</c:v>
                </c:pt>
                <c:pt idx="13" formatCode="General">
                  <c:v>101</c:v>
                </c:pt>
                <c:pt idx="14" formatCode="General">
                  <c:v>101</c:v>
                </c:pt>
                <c:pt idx="15" formatCode="General">
                  <c:v>102</c:v>
                </c:pt>
                <c:pt idx="16">
                  <c:v>102.60416666666667</c:v>
                </c:pt>
                <c:pt idx="17">
                  <c:v>104</c:v>
                </c:pt>
                <c:pt idx="18">
                  <c:v>99</c:v>
                </c:pt>
              </c:numCache>
            </c:numRef>
          </c:val>
          <c:smooth val="0"/>
          <c:extLst>
            <c:ext xmlns:c16="http://schemas.microsoft.com/office/drawing/2014/chart" uri="{C3380CC4-5D6E-409C-BE32-E72D297353CC}">
              <c16:uniqueId val="{00000002-16DF-4EA0-BAE3-A95B2E6AD2A1}"/>
            </c:ext>
          </c:extLst>
        </c:ser>
        <c:dLbls>
          <c:showLegendKey val="0"/>
          <c:showVal val="0"/>
          <c:showCatName val="0"/>
          <c:showSerName val="0"/>
          <c:showPercent val="0"/>
          <c:showBubbleSize val="0"/>
        </c:dLbls>
        <c:smooth val="0"/>
        <c:axId val="465042552"/>
        <c:axId val="465041768"/>
      </c:lineChart>
      <c:catAx>
        <c:axId val="465042552"/>
        <c:scaling>
          <c:orientation val="minMax"/>
        </c:scaling>
        <c:delete val="0"/>
        <c:axPos val="b"/>
        <c:title>
          <c:tx>
            <c:rich>
              <a:bodyPr/>
              <a:lstStyle/>
              <a:p>
                <a:pPr>
                  <a:defRPr sz="1050" b="1" i="0" u="none" strike="noStrike" baseline="0">
                    <a:solidFill>
                      <a:srgbClr val="000000"/>
                    </a:solidFill>
                    <a:latin typeface="+mn-lt"/>
                    <a:ea typeface="Arial"/>
                    <a:cs typeface="Arial"/>
                  </a:defRPr>
                </a:pPr>
                <a:r>
                  <a:rPr lang="en-GB" sz="1050">
                    <a:latin typeface="+mn-lt"/>
                  </a:rPr>
                  <a:t>Year</a:t>
                </a:r>
              </a:p>
            </c:rich>
          </c:tx>
          <c:layout>
            <c:manualLayout>
              <c:xMode val="edge"/>
              <c:yMode val="edge"/>
              <c:x val="0.49327812284334022"/>
              <c:y val="0.8616223057007518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pitchFamily="34" charset="0"/>
                <a:ea typeface="Arial"/>
                <a:cs typeface="Arial"/>
              </a:defRPr>
            </a:pPr>
            <a:endParaRPr lang="en-US"/>
          </a:p>
        </c:txPr>
        <c:crossAx val="465041768"/>
        <c:crosses val="autoZero"/>
        <c:auto val="1"/>
        <c:lblAlgn val="ctr"/>
        <c:lblOffset val="100"/>
        <c:tickLblSkip val="1"/>
        <c:tickMarkSkip val="1"/>
        <c:noMultiLvlLbl val="0"/>
      </c:catAx>
      <c:valAx>
        <c:axId val="465041768"/>
        <c:scaling>
          <c:orientation val="minMax"/>
          <c:max val="120"/>
          <c:min val="80"/>
        </c:scaling>
        <c:delete val="0"/>
        <c:axPos val="l"/>
        <c:majorGridlines>
          <c:spPr>
            <a:ln w="3175">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olid"/>
            </a:ln>
          </c:spPr>
        </c:majorGridlines>
        <c:title>
          <c:tx>
            <c:rich>
              <a:bodyPr/>
              <a:lstStyle/>
              <a:p>
                <a:pPr>
                  <a:defRPr sz="975" b="1" i="0" u="none" strike="noStrike" baseline="0">
                    <a:solidFill>
                      <a:srgbClr val="000000"/>
                    </a:solidFill>
                    <a:latin typeface="+mn-lt"/>
                    <a:ea typeface="Arial"/>
                    <a:cs typeface="Arial"/>
                  </a:defRPr>
                </a:pPr>
                <a:r>
                  <a:rPr lang="en-GB">
                    <a:latin typeface="+mn-lt"/>
                  </a:rPr>
                  <a:t>Traffic Flow Index</a:t>
                </a:r>
              </a:p>
            </c:rich>
          </c:tx>
          <c:layout>
            <c:manualLayout>
              <c:xMode val="edge"/>
              <c:yMode val="edge"/>
              <c:x val="7.2388777489770309E-3"/>
              <c:y val="0.3593221305740856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5042552"/>
        <c:crosses val="autoZero"/>
        <c:crossBetween val="midCat"/>
        <c:majorUnit val="5"/>
        <c:minorUnit val="5"/>
      </c:valAx>
      <c:spPr>
        <a:solidFill>
          <a:srgbClr val="FFFFFF"/>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mn-lt"/>
              <a:ea typeface="Arial"/>
              <a:cs typeface="Arial"/>
            </a:defRPr>
          </a:pPr>
          <a:endParaRPr lang="en-US"/>
        </a:p>
      </c:txPr>
    </c:legend>
    <c:plotVisOnly val="1"/>
    <c:dispBlanksAs val="gap"/>
    <c:showDLblsOverMax val="0"/>
  </c:chart>
  <c:spPr>
    <a:solidFill>
      <a:schemeClr val="bg1"/>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GB" sz="1100"/>
              <a:t>Proportion  of Vehicle</a:t>
            </a:r>
            <a:r>
              <a:rPr lang="en-GB" sz="1100" baseline="0"/>
              <a:t> Kilometres by Road Type in Manchester and Greater Manchester 2017</a:t>
            </a:r>
            <a:endParaRPr lang="en-GB" sz="1100"/>
          </a:p>
        </c:rich>
      </c:tx>
      <c:overlay val="0"/>
    </c:title>
    <c:autoTitleDeleted val="0"/>
    <c:plotArea>
      <c:layout/>
      <c:barChart>
        <c:barDir val="col"/>
        <c:grouping val="percentStacked"/>
        <c:varyColors val="0"/>
        <c:ser>
          <c:idx val="0"/>
          <c:order val="0"/>
          <c:tx>
            <c:strRef>
              <c:f>'Table 4  Vehicle KM'!$B$8</c:f>
              <c:strCache>
                <c:ptCount val="1"/>
                <c:pt idx="0">
                  <c:v>Motorways</c:v>
                </c:pt>
              </c:strCache>
            </c:strRef>
          </c:tx>
          <c:spPr>
            <a:solidFill>
              <a:srgbClr val="00B0F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'Table 4  Vehicle KM'!$L$7:$L$8</c:f>
              <c:strCache>
                <c:ptCount val="2"/>
                <c:pt idx="0">
                  <c:v>Manchester</c:v>
                </c:pt>
                <c:pt idx="1">
                  <c:v>GM</c:v>
                </c:pt>
              </c:strCache>
            </c:strRef>
          </c:cat>
          <c:val>
            <c:numRef>
              <c:f>('Table 4  Vehicle KM'!$H$8,'Table 4  Vehicle KM'!$H$12)</c:f>
              <c:numCache>
                <c:formatCode>0</c:formatCode>
                <c:ptCount val="2"/>
                <c:pt idx="0">
                  <c:v>667.14697116499997</c:v>
                </c:pt>
                <c:pt idx="1">
                  <c:v>5941.6004290999999</c:v>
                </c:pt>
              </c:numCache>
            </c:numRef>
          </c:val>
          <c:extLst>
            <c:ext xmlns:c16="http://schemas.microsoft.com/office/drawing/2014/chart" uri="{C3380CC4-5D6E-409C-BE32-E72D297353CC}">
              <c16:uniqueId val="{00000000-EFEB-4890-9E50-185BE35C35AD}"/>
            </c:ext>
          </c:extLst>
        </c:ser>
        <c:ser>
          <c:idx val="1"/>
          <c:order val="1"/>
          <c:tx>
            <c:strRef>
              <c:f>'Table 4  Vehicle KM'!$B$9</c:f>
              <c:strCache>
                <c:ptCount val="1"/>
                <c:pt idx="0">
                  <c:v>A Roads</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'Table 4  Vehicle KM'!$L$7:$L$8</c:f>
              <c:strCache>
                <c:ptCount val="2"/>
                <c:pt idx="0">
                  <c:v>Manchester</c:v>
                </c:pt>
                <c:pt idx="1">
                  <c:v>GM</c:v>
                </c:pt>
              </c:strCache>
            </c:strRef>
          </c:cat>
          <c:val>
            <c:numRef>
              <c:f>('Table 4  Vehicle KM'!$H$9,'Table 4  Vehicle KM'!$H$13)</c:f>
              <c:numCache>
                <c:formatCode>0</c:formatCode>
                <c:ptCount val="2"/>
                <c:pt idx="0">
                  <c:v>981.30381399999987</c:v>
                </c:pt>
                <c:pt idx="1">
                  <c:v>5689.3306645000011</c:v>
                </c:pt>
              </c:numCache>
            </c:numRef>
          </c:val>
          <c:extLst>
            <c:ext xmlns:c16="http://schemas.microsoft.com/office/drawing/2014/chart" uri="{C3380CC4-5D6E-409C-BE32-E72D297353CC}">
              <c16:uniqueId val="{00000001-EFEB-4890-9E50-185BE35C35AD}"/>
            </c:ext>
          </c:extLst>
        </c:ser>
        <c:ser>
          <c:idx val="2"/>
          <c:order val="2"/>
          <c:tx>
            <c:strRef>
              <c:f>'Table 4  Vehicle KM'!$B$10</c:f>
              <c:strCache>
                <c:ptCount val="1"/>
                <c:pt idx="0">
                  <c:v>B Roads</c:v>
                </c:pt>
              </c:strCache>
            </c:strRef>
          </c:tx>
          <c:spPr>
            <a:solidFill>
              <a:schemeClr val="bg1">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'Table 4  Vehicle KM'!$L$7:$L$8</c:f>
              <c:strCache>
                <c:ptCount val="2"/>
                <c:pt idx="0">
                  <c:v>Manchester</c:v>
                </c:pt>
                <c:pt idx="1">
                  <c:v>GM</c:v>
                </c:pt>
              </c:strCache>
            </c:strRef>
          </c:cat>
          <c:val>
            <c:numRef>
              <c:f>('Table 4  Vehicle KM'!$H$10,'Table 4  Vehicle KM'!$H$14)</c:f>
              <c:numCache>
                <c:formatCode>0</c:formatCode>
                <c:ptCount val="2"/>
                <c:pt idx="0">
                  <c:v>161.62989859999999</c:v>
                </c:pt>
                <c:pt idx="1">
                  <c:v>1448.042819</c:v>
                </c:pt>
              </c:numCache>
            </c:numRef>
          </c:val>
          <c:extLst>
            <c:ext xmlns:c16="http://schemas.microsoft.com/office/drawing/2014/chart" uri="{C3380CC4-5D6E-409C-BE32-E72D297353CC}">
              <c16:uniqueId val="{00000002-EFEB-4890-9E50-185BE35C35AD}"/>
            </c:ext>
          </c:extLst>
        </c:ser>
        <c:dLbls>
          <c:showLegendKey val="0"/>
          <c:showVal val="0"/>
          <c:showCatName val="0"/>
          <c:showSerName val="0"/>
          <c:showPercent val="0"/>
          <c:showBubbleSize val="0"/>
        </c:dLbls>
        <c:gapWidth val="75"/>
        <c:overlap val="100"/>
        <c:axId val="604918784"/>
        <c:axId val="604919568"/>
      </c:barChart>
      <c:catAx>
        <c:axId val="604918784"/>
        <c:scaling>
          <c:orientation val="minMax"/>
        </c:scaling>
        <c:delete val="0"/>
        <c:axPos val="b"/>
        <c:numFmt formatCode="General" sourceLinked="1"/>
        <c:majorTickMark val="none"/>
        <c:minorTickMark val="none"/>
        <c:tickLblPos val="nextTo"/>
        <c:txPr>
          <a:bodyPr/>
          <a:lstStyle/>
          <a:p>
            <a:pPr>
              <a:defRPr b="1"/>
            </a:pPr>
            <a:endParaRPr lang="en-US"/>
          </a:p>
        </c:txPr>
        <c:crossAx val="604919568"/>
        <c:crosses val="autoZero"/>
        <c:auto val="1"/>
        <c:lblAlgn val="ctr"/>
        <c:lblOffset val="100"/>
        <c:noMultiLvlLbl val="0"/>
      </c:catAx>
      <c:valAx>
        <c:axId val="604919568"/>
        <c:scaling>
          <c:orientation val="minMax"/>
        </c:scaling>
        <c:delete val="0"/>
        <c:axPos val="l"/>
        <c:majorGridlines/>
        <c:numFmt formatCode="0%" sourceLinked="1"/>
        <c:majorTickMark val="none"/>
        <c:minorTickMark val="none"/>
        <c:tickLblPos val="nextTo"/>
        <c:crossAx val="60491878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GB"/>
              <a:t>Manchester Key Centre Inbound Vehicle Counts</a:t>
            </a:r>
          </a:p>
        </c:rich>
      </c:tx>
      <c:overlay val="0"/>
    </c:title>
    <c:autoTitleDeleted val="0"/>
    <c:plotArea>
      <c:layout>
        <c:manualLayout>
          <c:layoutTarget val="inner"/>
          <c:xMode val="edge"/>
          <c:yMode val="edge"/>
          <c:x val="0.12510173450957435"/>
          <c:y val="9.2822734016177161E-2"/>
          <c:w val="0.72537684982360284"/>
          <c:h val="0.79485857754806055"/>
        </c:manualLayout>
      </c:layout>
      <c:barChart>
        <c:barDir val="col"/>
        <c:grouping val="clustered"/>
        <c:varyColors val="0"/>
        <c:ser>
          <c:idx val="0"/>
          <c:order val="0"/>
          <c:tx>
            <c:strRef>
              <c:f>'Tab 17  KC Traffic Trend'!$A$5:$A$21</c:f>
              <c:strCache>
                <c:ptCount val="17"/>
                <c:pt idx="0">
                  <c:v>07:30-09:30</c:v>
                </c:pt>
              </c:strCache>
            </c:strRef>
          </c:tx>
          <c:spPr>
            <a:solidFill>
              <a:srgbClr val="00B0F0"/>
            </a:solidFill>
            <a:ln w="38100" cap="flat" cmpd="sng" algn="ctr">
              <a:noFill/>
              <a:prstDash val="solid"/>
            </a:ln>
            <a:effectLst/>
          </c:spPr>
          <c:invertIfNegative val="0"/>
          <c:cat>
            <c:numRef>
              <c:f>'Tab 17  KC Traffic Trend'!$M$5:$M$27</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17  KC Traffic Trend'!$T$5:$T$27</c:f>
              <c:numCache>
                <c:formatCode>General</c:formatCode>
                <c:ptCount val="23"/>
                <c:pt idx="0">
                  <c:v>32872</c:v>
                </c:pt>
                <c:pt idx="2">
                  <c:v>34153</c:v>
                </c:pt>
                <c:pt idx="5">
                  <c:v>30434</c:v>
                </c:pt>
                <c:pt idx="8">
                  <c:v>31618</c:v>
                </c:pt>
                <c:pt idx="9">
                  <c:v>29274</c:v>
                </c:pt>
                <c:pt idx="12">
                  <c:v>26526</c:v>
                </c:pt>
                <c:pt idx="13">
                  <c:v>25709</c:v>
                </c:pt>
                <c:pt idx="14">
                  <c:v>25385</c:v>
                </c:pt>
                <c:pt idx="15">
                  <c:v>24699</c:v>
                </c:pt>
                <c:pt idx="16">
                  <c:v>25927</c:v>
                </c:pt>
                <c:pt idx="17">
                  <c:v>25272</c:v>
                </c:pt>
                <c:pt idx="18">
                  <c:v>24554</c:v>
                </c:pt>
                <c:pt idx="19">
                  <c:v>25053</c:v>
                </c:pt>
                <c:pt idx="20">
                  <c:v>23789</c:v>
                </c:pt>
                <c:pt idx="21" formatCode="0">
                  <c:v>23420.666666666668</c:v>
                </c:pt>
                <c:pt idx="22" formatCode="0">
                  <c:v>23097</c:v>
                </c:pt>
              </c:numCache>
            </c:numRef>
          </c:val>
          <c:extLst>
            <c:ext xmlns:c16="http://schemas.microsoft.com/office/drawing/2014/chart" uri="{C3380CC4-5D6E-409C-BE32-E72D297353CC}">
              <c16:uniqueId val="{00000000-D760-4778-AE67-EB3BFB19F504}"/>
            </c:ext>
          </c:extLst>
        </c:ser>
        <c:ser>
          <c:idx val="1"/>
          <c:order val="1"/>
          <c:tx>
            <c:strRef>
              <c:f>'Tab 17  KC Traffic Trend'!$A$22:$A$38</c:f>
              <c:strCache>
                <c:ptCount val="17"/>
                <c:pt idx="0">
                  <c:v>10:00-12:00</c:v>
                </c:pt>
              </c:strCache>
            </c:strRef>
          </c:tx>
          <c:spPr>
            <a:solidFill>
              <a:srgbClr val="FFC000"/>
            </a:solidFill>
            <a:ln w="38100" cap="flat" cmpd="sng" algn="ctr">
              <a:noFill/>
              <a:prstDash val="solid"/>
            </a:ln>
            <a:effectLst/>
          </c:spPr>
          <c:invertIfNegative val="0"/>
          <c:cat>
            <c:numRef>
              <c:f>'Tab 17  KC Traffic Trend'!$M$5:$M$27</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17  KC Traffic Trend'!$T$31:$T$53</c:f>
              <c:numCache>
                <c:formatCode>General</c:formatCode>
                <c:ptCount val="23"/>
                <c:pt idx="0">
                  <c:v>18759</c:v>
                </c:pt>
                <c:pt idx="2">
                  <c:v>18697</c:v>
                </c:pt>
                <c:pt idx="5">
                  <c:v>17262</c:v>
                </c:pt>
                <c:pt idx="8">
                  <c:v>16620</c:v>
                </c:pt>
                <c:pt idx="9">
                  <c:v>16939</c:v>
                </c:pt>
                <c:pt idx="12">
                  <c:v>15988</c:v>
                </c:pt>
                <c:pt idx="13">
                  <c:v>14271</c:v>
                </c:pt>
                <c:pt idx="14">
                  <c:v>13868</c:v>
                </c:pt>
                <c:pt idx="15">
                  <c:v>12976</c:v>
                </c:pt>
                <c:pt idx="16">
                  <c:v>13760</c:v>
                </c:pt>
                <c:pt idx="17">
                  <c:v>13343</c:v>
                </c:pt>
                <c:pt idx="18">
                  <c:v>13515</c:v>
                </c:pt>
                <c:pt idx="19">
                  <c:v>14624</c:v>
                </c:pt>
                <c:pt idx="20">
                  <c:v>14046</c:v>
                </c:pt>
                <c:pt idx="21">
                  <c:v>14090</c:v>
                </c:pt>
                <c:pt idx="22">
                  <c:v>14544</c:v>
                </c:pt>
              </c:numCache>
            </c:numRef>
          </c:val>
          <c:extLst>
            <c:ext xmlns:c16="http://schemas.microsoft.com/office/drawing/2014/chart" uri="{C3380CC4-5D6E-409C-BE32-E72D297353CC}">
              <c16:uniqueId val="{00000001-D760-4778-AE67-EB3BFB19F504}"/>
            </c:ext>
          </c:extLst>
        </c:ser>
        <c:dLbls>
          <c:showLegendKey val="0"/>
          <c:showVal val="0"/>
          <c:showCatName val="0"/>
          <c:showSerName val="0"/>
          <c:showPercent val="0"/>
          <c:showBubbleSize val="0"/>
        </c:dLbls>
        <c:gapWidth val="150"/>
        <c:axId val="604921136"/>
        <c:axId val="604919176"/>
      </c:barChart>
      <c:catAx>
        <c:axId val="604921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GB"/>
                  <a:t>Year</a:t>
                </a:r>
              </a:p>
            </c:rich>
          </c:tx>
          <c:overlay val="0"/>
        </c:title>
        <c:numFmt formatCode="General" sourceLinked="1"/>
        <c:majorTickMark val="none"/>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en-US"/>
          </a:p>
        </c:txPr>
        <c:crossAx val="604919176"/>
        <c:crosses val="autoZero"/>
        <c:auto val="1"/>
        <c:lblAlgn val="ctr"/>
        <c:lblOffset val="100"/>
        <c:tickLblSkip val="1"/>
        <c:noMultiLvlLbl val="0"/>
      </c:catAx>
      <c:valAx>
        <c:axId val="604919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9740164058440064E-3"/>
              <c:y val="0.43857563644951852"/>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4921136"/>
        <c:crosses val="autoZero"/>
        <c:crossBetween val="between"/>
      </c:valAx>
    </c:plotArea>
    <c:legend>
      <c:legendPos val="r"/>
      <c:layout>
        <c:manualLayout>
          <c:xMode val="edge"/>
          <c:yMode val="edge"/>
          <c:x val="0.85721076462329693"/>
          <c:y val="0.31476620742872813"/>
          <c:w val="0.13310568741795073"/>
          <c:h val="0.11553207048214671"/>
        </c:manualLayout>
      </c:layout>
      <c:overlay val="0"/>
      <c:spPr>
        <a:ln w="0">
          <a:solidFill>
            <a:schemeClr val="dk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Manchester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23 KC Car&amp;Non-carTrips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'!$C$3:$C$20</c:f>
              <c:numCache>
                <c:formatCode>0</c:formatCode>
                <c:ptCount val="18"/>
                <c:pt idx="0">
                  <c:v>31955.399999999998</c:v>
                </c:pt>
                <c:pt idx="3">
                  <c:v>32566.799999999999</c:v>
                </c:pt>
                <c:pt idx="4">
                  <c:v>32957.760000000002</c:v>
                </c:pt>
                <c:pt idx="7">
                  <c:v>27020.639999999999</c:v>
                </c:pt>
                <c:pt idx="8">
                  <c:v>27402.240000000002</c:v>
                </c:pt>
                <c:pt idx="9">
                  <c:v>26800.81</c:v>
                </c:pt>
                <c:pt idx="10">
                  <c:v>25734.400000000001</c:v>
                </c:pt>
                <c:pt idx="11">
                  <c:v>26815.32</c:v>
                </c:pt>
                <c:pt idx="12">
                  <c:v>25835</c:v>
                </c:pt>
                <c:pt idx="13">
                  <c:v>24987.89559388777</c:v>
                </c:pt>
                <c:pt idx="14">
                  <c:v>25085.442334180578</c:v>
                </c:pt>
                <c:pt idx="15">
                  <c:v>23778.519401306723</c:v>
                </c:pt>
                <c:pt idx="16">
                  <c:v>23376.59964180028</c:v>
                </c:pt>
                <c:pt idx="17">
                  <c:v>22622.604743738892</c:v>
                </c:pt>
              </c:numCache>
            </c:numRef>
          </c:val>
          <c:extLst>
            <c:ext xmlns:c16="http://schemas.microsoft.com/office/drawing/2014/chart" uri="{C3380CC4-5D6E-409C-BE32-E72D297353CC}">
              <c16:uniqueId val="{00000000-FC89-49F5-84EA-05CC61D11F21}"/>
            </c:ext>
          </c:extLst>
        </c:ser>
        <c:ser>
          <c:idx val="1"/>
          <c:order val="1"/>
          <c:tx>
            <c:v>Bus</c:v>
          </c:tx>
          <c:spPr>
            <a:solidFill>
              <a:srgbClr val="FFFF00"/>
            </a:solidFill>
            <a:ln>
              <a:solidFill>
                <a:schemeClr val="tx1"/>
              </a:solidFill>
            </a:ln>
          </c:spPr>
          <c:invertIfNegative val="0"/>
          <c:cat>
            <c:numRef>
              <c:f>'Table 23 KC Car&amp;Non-carTrips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'!$D$3:$D$20</c:f>
              <c:numCache>
                <c:formatCode>0</c:formatCode>
                <c:ptCount val="18"/>
                <c:pt idx="0">
                  <c:v>25254</c:v>
                </c:pt>
                <c:pt idx="3">
                  <c:v>24696</c:v>
                </c:pt>
                <c:pt idx="4">
                  <c:v>25071</c:v>
                </c:pt>
                <c:pt idx="7">
                  <c:v>24615</c:v>
                </c:pt>
                <c:pt idx="8">
                  <c:v>23418</c:v>
                </c:pt>
                <c:pt idx="9">
                  <c:v>22438</c:v>
                </c:pt>
                <c:pt idx="10">
                  <c:v>22286</c:v>
                </c:pt>
                <c:pt idx="11">
                  <c:v>23300</c:v>
                </c:pt>
                <c:pt idx="12">
                  <c:v>23038</c:v>
                </c:pt>
                <c:pt idx="13">
                  <c:v>23092</c:v>
                </c:pt>
                <c:pt idx="14">
                  <c:v>22640</c:v>
                </c:pt>
                <c:pt idx="15">
                  <c:v>21727</c:v>
                </c:pt>
                <c:pt idx="16">
                  <c:v>21210</c:v>
                </c:pt>
                <c:pt idx="17">
                  <c:v>22669</c:v>
                </c:pt>
              </c:numCache>
            </c:numRef>
          </c:val>
          <c:extLst>
            <c:ext xmlns:c16="http://schemas.microsoft.com/office/drawing/2014/chart" uri="{C3380CC4-5D6E-409C-BE32-E72D297353CC}">
              <c16:uniqueId val="{00000001-FC89-49F5-84EA-05CC61D11F21}"/>
            </c:ext>
          </c:extLst>
        </c:ser>
        <c:ser>
          <c:idx val="4"/>
          <c:order val="2"/>
          <c:tx>
            <c:v>Walk</c:v>
          </c:tx>
          <c:spPr>
            <a:solidFill>
              <a:srgbClr val="FFC000"/>
            </a:solidFill>
            <a:ln>
              <a:solidFill>
                <a:schemeClr val="tx1"/>
              </a:solidFill>
            </a:ln>
          </c:spPr>
          <c:invertIfNegative val="0"/>
          <c:cat>
            <c:numRef>
              <c:f>'Table 23 KC Car&amp;Non-carTrips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'!$H$3:$H$20</c:f>
              <c:numCache>
                <c:formatCode>0</c:formatCode>
                <c:ptCount val="18"/>
                <c:pt idx="0">
                  <c:v>5652.97</c:v>
                </c:pt>
                <c:pt idx="3">
                  <c:v>6143.46</c:v>
                </c:pt>
                <c:pt idx="4">
                  <c:v>7485</c:v>
                </c:pt>
                <c:pt idx="7">
                  <c:v>8877</c:v>
                </c:pt>
                <c:pt idx="8" formatCode="General">
                  <c:v>9599</c:v>
                </c:pt>
                <c:pt idx="9" formatCode="General">
                  <c:v>9207</c:v>
                </c:pt>
                <c:pt idx="10" formatCode="General">
                  <c:v>11009</c:v>
                </c:pt>
                <c:pt idx="11" formatCode="General">
                  <c:v>10348</c:v>
                </c:pt>
                <c:pt idx="12" formatCode="General">
                  <c:v>10277</c:v>
                </c:pt>
                <c:pt idx="13" formatCode="General">
                  <c:v>10506</c:v>
                </c:pt>
                <c:pt idx="14" formatCode="General">
                  <c:v>11773</c:v>
                </c:pt>
                <c:pt idx="15" formatCode="General">
                  <c:v>11821</c:v>
                </c:pt>
                <c:pt idx="16">
                  <c:v>12733.666666666666</c:v>
                </c:pt>
                <c:pt idx="17">
                  <c:v>14463</c:v>
                </c:pt>
              </c:numCache>
            </c:numRef>
          </c:val>
          <c:extLst>
            <c:ext xmlns:c16="http://schemas.microsoft.com/office/drawing/2014/chart" uri="{C3380CC4-5D6E-409C-BE32-E72D297353CC}">
              <c16:uniqueId val="{00000002-FC89-49F5-84EA-05CC61D11F21}"/>
            </c:ext>
          </c:extLst>
        </c:ser>
        <c:ser>
          <c:idx val="2"/>
          <c:order val="3"/>
          <c:tx>
            <c:v>Rail</c:v>
          </c:tx>
          <c:spPr>
            <a:solidFill>
              <a:schemeClr val="bg1">
                <a:lumMod val="75000"/>
              </a:schemeClr>
            </a:solidFill>
            <a:ln>
              <a:solidFill>
                <a:schemeClr val="tx1"/>
              </a:solidFill>
            </a:ln>
          </c:spPr>
          <c:invertIfNegative val="0"/>
          <c:cat>
            <c:numRef>
              <c:f>'Table 23 KC Car&amp;Non-carTrips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'!$E$3:$E$20</c:f>
              <c:numCache>
                <c:formatCode>General</c:formatCode>
                <c:ptCount val="18"/>
                <c:pt idx="0">
                  <c:v>16612</c:v>
                </c:pt>
                <c:pt idx="3">
                  <c:v>16743</c:v>
                </c:pt>
                <c:pt idx="4">
                  <c:v>18402</c:v>
                </c:pt>
                <c:pt idx="7" formatCode="0">
                  <c:v>20386</c:v>
                </c:pt>
                <c:pt idx="8">
                  <c:v>21291</c:v>
                </c:pt>
                <c:pt idx="9">
                  <c:v>22899</c:v>
                </c:pt>
                <c:pt idx="10">
                  <c:v>22414</c:v>
                </c:pt>
                <c:pt idx="11">
                  <c:v>25949</c:v>
                </c:pt>
                <c:pt idx="12">
                  <c:v>24914</c:v>
                </c:pt>
                <c:pt idx="13">
                  <c:v>25435</c:v>
                </c:pt>
                <c:pt idx="14">
                  <c:v>28533</c:v>
                </c:pt>
                <c:pt idx="15">
                  <c:v>28669</c:v>
                </c:pt>
                <c:pt idx="16">
                  <c:v>28527</c:v>
                </c:pt>
                <c:pt idx="17">
                  <c:v>28709</c:v>
                </c:pt>
              </c:numCache>
            </c:numRef>
          </c:val>
          <c:extLst>
            <c:ext xmlns:c16="http://schemas.microsoft.com/office/drawing/2014/chart" uri="{C3380CC4-5D6E-409C-BE32-E72D297353CC}">
              <c16:uniqueId val="{00000003-FC89-49F5-84EA-05CC61D11F21}"/>
            </c:ext>
          </c:extLst>
        </c:ser>
        <c:ser>
          <c:idx val="5"/>
          <c:order val="4"/>
          <c:tx>
            <c:strRef>
              <c:f>'Table 23 KC Car&amp;Non-carTrips '!$F$2</c:f>
              <c:strCache>
                <c:ptCount val="1"/>
                <c:pt idx="0">
                  <c:v>Metro</c:v>
                </c:pt>
              </c:strCache>
            </c:strRef>
          </c:tx>
          <c:invertIfNegative val="0"/>
          <c:cat>
            <c:numRef>
              <c:f>'Table 23 KC Car&amp;Non-carTrips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'!$F$3:$F$20</c:f>
              <c:numCache>
                <c:formatCode>General</c:formatCode>
                <c:ptCount val="18"/>
                <c:pt idx="0">
                  <c:v>6301</c:v>
                </c:pt>
                <c:pt idx="3">
                  <c:v>6556</c:v>
                </c:pt>
                <c:pt idx="4">
                  <c:v>6048</c:v>
                </c:pt>
                <c:pt idx="7" formatCode="0">
                  <c:v>6716</c:v>
                </c:pt>
                <c:pt idx="8">
                  <c:v>6448</c:v>
                </c:pt>
                <c:pt idx="9">
                  <c:v>6832</c:v>
                </c:pt>
                <c:pt idx="10">
                  <c:v>7787</c:v>
                </c:pt>
                <c:pt idx="11">
                  <c:v>9086</c:v>
                </c:pt>
                <c:pt idx="12">
                  <c:v>10731</c:v>
                </c:pt>
                <c:pt idx="13">
                  <c:v>10942</c:v>
                </c:pt>
                <c:pt idx="14">
                  <c:v>13183</c:v>
                </c:pt>
                <c:pt idx="15">
                  <c:v>14437</c:v>
                </c:pt>
                <c:pt idx="16">
                  <c:v>18100</c:v>
                </c:pt>
                <c:pt idx="17">
                  <c:v>18983</c:v>
                </c:pt>
              </c:numCache>
            </c:numRef>
          </c:val>
          <c:extLst>
            <c:ext xmlns:c16="http://schemas.microsoft.com/office/drawing/2014/chart" uri="{C3380CC4-5D6E-409C-BE32-E72D297353CC}">
              <c16:uniqueId val="{00000004-FC89-49F5-84EA-05CC61D11F21}"/>
            </c:ext>
          </c:extLst>
        </c:ser>
        <c:ser>
          <c:idx val="3"/>
          <c:order val="5"/>
          <c:tx>
            <c:v>Cycle</c:v>
          </c:tx>
          <c:spPr>
            <a:solidFill>
              <a:schemeClr val="tx1"/>
            </a:solidFill>
            <a:ln>
              <a:solidFill>
                <a:schemeClr val="tx1"/>
              </a:solidFill>
            </a:ln>
          </c:spPr>
          <c:invertIfNegative val="0"/>
          <c:cat>
            <c:numRef>
              <c:f>'Table 23 KC Car&amp;Non-carTrips '!$B$3:$B$20</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'!$G$3:$G$20</c:f>
              <c:numCache>
                <c:formatCode>0</c:formatCode>
                <c:ptCount val="18"/>
                <c:pt idx="0">
                  <c:v>509</c:v>
                </c:pt>
                <c:pt idx="3">
                  <c:v>562</c:v>
                </c:pt>
                <c:pt idx="4">
                  <c:v>470</c:v>
                </c:pt>
                <c:pt idx="7">
                  <c:v>1102</c:v>
                </c:pt>
                <c:pt idx="8">
                  <c:v>1143</c:v>
                </c:pt>
                <c:pt idx="9">
                  <c:v>1190</c:v>
                </c:pt>
                <c:pt idx="10">
                  <c:v>1476</c:v>
                </c:pt>
                <c:pt idx="11">
                  <c:v>1542</c:v>
                </c:pt>
                <c:pt idx="12">
                  <c:v>1638</c:v>
                </c:pt>
                <c:pt idx="13">
                  <c:v>1648</c:v>
                </c:pt>
                <c:pt idx="14">
                  <c:v>1781</c:v>
                </c:pt>
                <c:pt idx="15">
                  <c:v>1892</c:v>
                </c:pt>
                <c:pt idx="16">
                  <c:v>2131.6666666666665</c:v>
                </c:pt>
                <c:pt idx="17">
                  <c:v>2477</c:v>
                </c:pt>
              </c:numCache>
            </c:numRef>
          </c:val>
          <c:extLst>
            <c:ext xmlns:c16="http://schemas.microsoft.com/office/drawing/2014/chart" uri="{C3380CC4-5D6E-409C-BE32-E72D297353CC}">
              <c16:uniqueId val="{00000005-FC89-49F5-84EA-05CC61D11F21}"/>
            </c:ext>
          </c:extLst>
        </c:ser>
        <c:dLbls>
          <c:showLegendKey val="0"/>
          <c:showVal val="0"/>
          <c:showCatName val="0"/>
          <c:showSerName val="0"/>
          <c:showPercent val="0"/>
          <c:showBubbleSize val="0"/>
        </c:dLbls>
        <c:gapWidth val="150"/>
        <c:axId val="604919960"/>
        <c:axId val="604920744"/>
      </c:barChart>
      <c:catAx>
        <c:axId val="60491996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4920744"/>
        <c:crosses val="autoZero"/>
        <c:auto val="1"/>
        <c:lblAlgn val="ctr"/>
        <c:lblOffset val="100"/>
        <c:noMultiLvlLbl val="0"/>
      </c:catAx>
      <c:valAx>
        <c:axId val="604920744"/>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4919960"/>
        <c:crosses val="autoZero"/>
        <c:crossBetween val="between"/>
      </c:valAx>
    </c:plotArea>
    <c:legend>
      <c:legendPos val="r"/>
      <c:layout>
        <c:manualLayout>
          <c:xMode val="edge"/>
          <c:yMode val="edge"/>
          <c:x val="0.89220644698567186"/>
          <c:y val="0.41372182337501928"/>
          <c:w val="9.7459052468262239E-2"/>
          <c:h val="0.54870232650779427"/>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Manchester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23 KC Car&amp;Non-carTrips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'!$C$22:$C$39</c:f>
              <c:numCache>
                <c:formatCode>0</c:formatCode>
                <c:ptCount val="18"/>
                <c:pt idx="0">
                  <c:v>17559.96</c:v>
                </c:pt>
                <c:pt idx="3">
                  <c:v>16158.54</c:v>
                </c:pt>
                <c:pt idx="4">
                  <c:v>18540.939999999999</c:v>
                </c:pt>
                <c:pt idx="7">
                  <c:v>15451.62</c:v>
                </c:pt>
                <c:pt idx="8">
                  <c:v>15385.919999999998</c:v>
                </c:pt>
                <c:pt idx="9">
                  <c:v>14594.999999999998</c:v>
                </c:pt>
                <c:pt idx="10">
                  <c:v>13325.929999999998</c:v>
                </c:pt>
                <c:pt idx="11">
                  <c:v>14226.080000000002</c:v>
                </c:pt>
                <c:pt idx="12">
                  <c:v>14009.81</c:v>
                </c:pt>
                <c:pt idx="13">
                  <c:v>14271.535166883974</c:v>
                </c:pt>
                <c:pt idx="14">
                  <c:v>14826.979089981871</c:v>
                </c:pt>
                <c:pt idx="15">
                  <c:v>14343.056603011748</c:v>
                </c:pt>
                <c:pt idx="16">
                  <c:v>15013.019341797974</c:v>
                </c:pt>
                <c:pt idx="17">
                  <c:v>15225.73270771627</c:v>
                </c:pt>
              </c:numCache>
            </c:numRef>
          </c:val>
          <c:extLst>
            <c:ext xmlns:c16="http://schemas.microsoft.com/office/drawing/2014/chart" uri="{C3380CC4-5D6E-409C-BE32-E72D297353CC}">
              <c16:uniqueId val="{00000000-2E31-47FD-9BED-1B6E282D2381}"/>
            </c:ext>
          </c:extLst>
        </c:ser>
        <c:ser>
          <c:idx val="1"/>
          <c:order val="1"/>
          <c:tx>
            <c:v>Bus</c:v>
          </c:tx>
          <c:spPr>
            <a:solidFill>
              <a:srgbClr val="FFFF00"/>
            </a:solidFill>
            <a:ln>
              <a:solidFill>
                <a:schemeClr val="tx1"/>
              </a:solidFill>
            </a:ln>
          </c:spPr>
          <c:invertIfNegative val="0"/>
          <c:cat>
            <c:numRef>
              <c:f>'Table 23 KC Car&amp;Non-carTrips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'!$D$22:$D$39</c:f>
              <c:numCache>
                <c:formatCode>0</c:formatCode>
                <c:ptCount val="18"/>
                <c:pt idx="0">
                  <c:v>11415</c:v>
                </c:pt>
                <c:pt idx="3">
                  <c:v>11655</c:v>
                </c:pt>
                <c:pt idx="4">
                  <c:v>13079</c:v>
                </c:pt>
                <c:pt idx="7">
                  <c:v>15379</c:v>
                </c:pt>
                <c:pt idx="8">
                  <c:v>13851</c:v>
                </c:pt>
                <c:pt idx="9">
                  <c:v>14809</c:v>
                </c:pt>
                <c:pt idx="10">
                  <c:v>14060</c:v>
                </c:pt>
                <c:pt idx="11">
                  <c:v>13743</c:v>
                </c:pt>
                <c:pt idx="12">
                  <c:v>13649</c:v>
                </c:pt>
                <c:pt idx="13">
                  <c:v>13728</c:v>
                </c:pt>
                <c:pt idx="14">
                  <c:v>13707</c:v>
                </c:pt>
                <c:pt idx="15">
                  <c:v>12427</c:v>
                </c:pt>
                <c:pt idx="16">
                  <c:v>12124</c:v>
                </c:pt>
                <c:pt idx="17">
                  <c:v>11817</c:v>
                </c:pt>
              </c:numCache>
            </c:numRef>
          </c:val>
          <c:extLst>
            <c:ext xmlns:c16="http://schemas.microsoft.com/office/drawing/2014/chart" uri="{C3380CC4-5D6E-409C-BE32-E72D297353CC}">
              <c16:uniqueId val="{00000001-2E31-47FD-9BED-1B6E282D2381}"/>
            </c:ext>
          </c:extLst>
        </c:ser>
        <c:ser>
          <c:idx val="4"/>
          <c:order val="2"/>
          <c:tx>
            <c:v>Walk</c:v>
          </c:tx>
          <c:spPr>
            <a:solidFill>
              <a:srgbClr val="FFC000"/>
            </a:solidFill>
            <a:ln>
              <a:solidFill>
                <a:schemeClr val="tx1"/>
              </a:solidFill>
            </a:ln>
          </c:spPr>
          <c:invertIfNegative val="0"/>
          <c:cat>
            <c:numRef>
              <c:f>'Table 23 KC Car&amp;Non-carTrips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'!$H$22:$H$39</c:f>
              <c:numCache>
                <c:formatCode>0</c:formatCode>
                <c:ptCount val="18"/>
                <c:pt idx="0">
                  <c:v>3173.7899999999995</c:v>
                </c:pt>
                <c:pt idx="3">
                  <c:v>3890.52</c:v>
                </c:pt>
                <c:pt idx="4">
                  <c:v>3528</c:v>
                </c:pt>
                <c:pt idx="7">
                  <c:v>5320</c:v>
                </c:pt>
                <c:pt idx="8">
                  <c:v>5583</c:v>
                </c:pt>
                <c:pt idx="9">
                  <c:v>5063</c:v>
                </c:pt>
                <c:pt idx="10">
                  <c:v>6212</c:v>
                </c:pt>
                <c:pt idx="11">
                  <c:v>5454</c:v>
                </c:pt>
                <c:pt idx="12">
                  <c:v>5846</c:v>
                </c:pt>
                <c:pt idx="13">
                  <c:v>6146</c:v>
                </c:pt>
                <c:pt idx="14">
                  <c:v>6354</c:v>
                </c:pt>
                <c:pt idx="15" formatCode="General">
                  <c:v>6176</c:v>
                </c:pt>
                <c:pt idx="16" formatCode="General">
                  <c:v>5890</c:v>
                </c:pt>
                <c:pt idx="17">
                  <c:v>6650</c:v>
                </c:pt>
              </c:numCache>
            </c:numRef>
          </c:val>
          <c:extLst>
            <c:ext xmlns:c16="http://schemas.microsoft.com/office/drawing/2014/chart" uri="{C3380CC4-5D6E-409C-BE32-E72D297353CC}">
              <c16:uniqueId val="{00000002-2E31-47FD-9BED-1B6E282D2381}"/>
            </c:ext>
          </c:extLst>
        </c:ser>
        <c:ser>
          <c:idx val="2"/>
          <c:order val="3"/>
          <c:tx>
            <c:v>Rail</c:v>
          </c:tx>
          <c:spPr>
            <a:solidFill>
              <a:schemeClr val="bg1">
                <a:lumMod val="75000"/>
              </a:schemeClr>
            </a:solidFill>
            <a:ln>
              <a:solidFill>
                <a:schemeClr val="tx1"/>
              </a:solidFill>
            </a:ln>
          </c:spPr>
          <c:invertIfNegative val="0"/>
          <c:cat>
            <c:numRef>
              <c:f>'Table 23 KC Car&amp;Non-carTrips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'!$E$22:$E$39</c:f>
              <c:numCache>
                <c:formatCode>General</c:formatCode>
                <c:ptCount val="18"/>
                <c:pt idx="0">
                  <c:v>6287</c:v>
                </c:pt>
                <c:pt idx="3">
                  <c:v>6429</c:v>
                </c:pt>
                <c:pt idx="4">
                  <c:v>7087</c:v>
                </c:pt>
                <c:pt idx="7" formatCode="0">
                  <c:v>9906</c:v>
                </c:pt>
                <c:pt idx="8">
                  <c:v>9266</c:v>
                </c:pt>
                <c:pt idx="9">
                  <c:v>11523</c:v>
                </c:pt>
                <c:pt idx="10">
                  <c:v>8847</c:v>
                </c:pt>
                <c:pt idx="11">
                  <c:v>10281</c:v>
                </c:pt>
                <c:pt idx="12">
                  <c:v>9921</c:v>
                </c:pt>
                <c:pt idx="13">
                  <c:v>9073</c:v>
                </c:pt>
                <c:pt idx="14">
                  <c:v>9244</c:v>
                </c:pt>
                <c:pt idx="15">
                  <c:v>9887</c:v>
                </c:pt>
                <c:pt idx="16">
                  <c:v>10996</c:v>
                </c:pt>
                <c:pt idx="17">
                  <c:v>10019</c:v>
                </c:pt>
              </c:numCache>
            </c:numRef>
          </c:val>
          <c:extLst>
            <c:ext xmlns:c16="http://schemas.microsoft.com/office/drawing/2014/chart" uri="{C3380CC4-5D6E-409C-BE32-E72D297353CC}">
              <c16:uniqueId val="{00000003-2E31-47FD-9BED-1B6E282D2381}"/>
            </c:ext>
          </c:extLst>
        </c:ser>
        <c:ser>
          <c:idx val="5"/>
          <c:order val="4"/>
          <c:tx>
            <c:strRef>
              <c:f>'Table 23 KC Car&amp;Non-carTrips '!$F$2</c:f>
              <c:strCache>
                <c:ptCount val="1"/>
                <c:pt idx="0">
                  <c:v>Metro</c:v>
                </c:pt>
              </c:strCache>
            </c:strRef>
          </c:tx>
          <c:invertIfNegative val="0"/>
          <c:cat>
            <c:numRef>
              <c:f>'Table 23 KC Car&amp;Non-carTrips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'!$F$22:$F$39</c:f>
              <c:numCache>
                <c:formatCode>General</c:formatCode>
                <c:ptCount val="18"/>
                <c:pt idx="0">
                  <c:v>2408</c:v>
                </c:pt>
                <c:pt idx="3">
                  <c:v>2451</c:v>
                </c:pt>
                <c:pt idx="4">
                  <c:v>2801</c:v>
                </c:pt>
                <c:pt idx="7" formatCode="0">
                  <c:v>3450</c:v>
                </c:pt>
                <c:pt idx="8">
                  <c:v>2947</c:v>
                </c:pt>
                <c:pt idx="9">
                  <c:v>2695</c:v>
                </c:pt>
                <c:pt idx="10">
                  <c:v>3394</c:v>
                </c:pt>
                <c:pt idx="11">
                  <c:v>4530</c:v>
                </c:pt>
                <c:pt idx="12">
                  <c:v>5019</c:v>
                </c:pt>
                <c:pt idx="13">
                  <c:v>4731</c:v>
                </c:pt>
                <c:pt idx="14">
                  <c:v>4743</c:v>
                </c:pt>
                <c:pt idx="15">
                  <c:v>5291</c:v>
                </c:pt>
                <c:pt idx="16">
                  <c:v>5535</c:v>
                </c:pt>
                <c:pt idx="17">
                  <c:v>5664</c:v>
                </c:pt>
              </c:numCache>
            </c:numRef>
          </c:val>
          <c:extLst>
            <c:ext xmlns:c16="http://schemas.microsoft.com/office/drawing/2014/chart" uri="{C3380CC4-5D6E-409C-BE32-E72D297353CC}">
              <c16:uniqueId val="{00000004-2E31-47FD-9BED-1B6E282D2381}"/>
            </c:ext>
          </c:extLst>
        </c:ser>
        <c:ser>
          <c:idx val="3"/>
          <c:order val="5"/>
          <c:tx>
            <c:v>Cycle</c:v>
          </c:tx>
          <c:spPr>
            <a:solidFill>
              <a:schemeClr val="tx1"/>
            </a:solidFill>
            <a:ln>
              <a:solidFill>
                <a:schemeClr val="tx1"/>
              </a:solidFill>
            </a:ln>
          </c:spPr>
          <c:invertIfNegative val="0"/>
          <c:cat>
            <c:numRef>
              <c:f>'Table 23 KC Car&amp;Non-carTrips '!$B$22:$B$39</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'Table 23 KC Car&amp;Non-carTrips '!$G$22:$G$39</c:f>
              <c:numCache>
                <c:formatCode>0</c:formatCode>
                <c:ptCount val="18"/>
                <c:pt idx="0">
                  <c:v>184</c:v>
                </c:pt>
                <c:pt idx="3">
                  <c:v>234</c:v>
                </c:pt>
                <c:pt idx="4">
                  <c:v>139</c:v>
                </c:pt>
                <c:pt idx="7">
                  <c:v>466</c:v>
                </c:pt>
                <c:pt idx="8">
                  <c:v>321</c:v>
                </c:pt>
                <c:pt idx="9">
                  <c:v>368</c:v>
                </c:pt>
                <c:pt idx="10">
                  <c:v>456</c:v>
                </c:pt>
                <c:pt idx="11">
                  <c:v>410</c:v>
                </c:pt>
                <c:pt idx="12">
                  <c:v>411</c:v>
                </c:pt>
                <c:pt idx="13">
                  <c:v>486</c:v>
                </c:pt>
                <c:pt idx="14">
                  <c:v>525</c:v>
                </c:pt>
                <c:pt idx="15">
                  <c:v>557</c:v>
                </c:pt>
                <c:pt idx="16">
                  <c:v>578</c:v>
                </c:pt>
                <c:pt idx="17">
                  <c:v>651</c:v>
                </c:pt>
              </c:numCache>
            </c:numRef>
          </c:val>
          <c:extLst>
            <c:ext xmlns:c16="http://schemas.microsoft.com/office/drawing/2014/chart" uri="{C3380CC4-5D6E-409C-BE32-E72D297353CC}">
              <c16:uniqueId val="{00000005-2E31-47FD-9BED-1B6E282D2381}"/>
            </c:ext>
          </c:extLst>
        </c:ser>
        <c:dLbls>
          <c:showLegendKey val="0"/>
          <c:showVal val="0"/>
          <c:showCatName val="0"/>
          <c:showSerName val="0"/>
          <c:showPercent val="0"/>
          <c:showBubbleSize val="0"/>
        </c:dLbls>
        <c:gapWidth val="150"/>
        <c:axId val="665281888"/>
        <c:axId val="665283456"/>
      </c:barChart>
      <c:catAx>
        <c:axId val="66528188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65283456"/>
        <c:crosses val="autoZero"/>
        <c:auto val="1"/>
        <c:lblAlgn val="ctr"/>
        <c:lblOffset val="100"/>
        <c:noMultiLvlLbl val="0"/>
      </c:catAx>
      <c:valAx>
        <c:axId val="665283456"/>
        <c:scaling>
          <c:orientation val="minMax"/>
          <c:max val="20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65281888"/>
        <c:crosses val="autoZero"/>
        <c:crossBetween val="between"/>
      </c:valAx>
    </c:plotArea>
    <c:legend>
      <c:legendPos val="r"/>
      <c:layout>
        <c:manualLayout>
          <c:xMode val="edge"/>
          <c:yMode val="edge"/>
          <c:x val="0.88988994256350318"/>
          <c:y val="0.29158724084647408"/>
          <c:w val="9.2621376960292129E-2"/>
          <c:h val="0.61248329672170976"/>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63500</xdr:rowOff>
    </xdr:from>
    <xdr:to>
      <xdr:col>0</xdr:col>
      <xdr:colOff>1638300</xdr:colOff>
      <xdr:row>0</xdr:row>
      <xdr:rowOff>577850</xdr:rowOff>
    </xdr:to>
    <xdr:pic>
      <xdr:nvPicPr>
        <xdr:cNvPr id="3" name="Picture 2" descr="tfgm_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3500"/>
          <a:ext cx="1600200" cy="5143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30</xdr:row>
      <xdr:rowOff>0</xdr:rowOff>
    </xdr:from>
    <xdr:to>
      <xdr:col>7</xdr:col>
      <xdr:colOff>247650</xdr:colOff>
      <xdr:row>55</xdr:row>
      <xdr:rowOff>28575</xdr:rowOff>
    </xdr:to>
    <xdr:pic>
      <xdr:nvPicPr>
        <xdr:cNvPr id="3" name="Picture 2">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705600"/>
          <a:ext cx="6667500" cy="407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10</xdr:col>
      <xdr:colOff>247650</xdr:colOff>
      <xdr:row>21</xdr:row>
      <xdr:rowOff>94600</xdr:rowOff>
    </xdr:to>
    <xdr:pic>
      <xdr:nvPicPr>
        <xdr:cNvPr id="8" name="Picture 7">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6296025" cy="382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21</xdr:row>
      <xdr:rowOff>142875</xdr:rowOff>
    </xdr:from>
    <xdr:to>
      <xdr:col>10</xdr:col>
      <xdr:colOff>238124</xdr:colOff>
      <xdr:row>45</xdr:row>
      <xdr:rowOff>79282</xdr:rowOff>
    </xdr:to>
    <xdr:pic>
      <xdr:nvPicPr>
        <xdr:cNvPr id="9" name="Picture 8">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3914775"/>
          <a:ext cx="6286499" cy="3822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45</xdr:row>
      <xdr:rowOff>133351</xdr:rowOff>
    </xdr:from>
    <xdr:to>
      <xdr:col>10</xdr:col>
      <xdr:colOff>256543</xdr:colOff>
      <xdr:row>69</xdr:row>
      <xdr:rowOff>80959</xdr:rowOff>
    </xdr:to>
    <xdr:pic>
      <xdr:nvPicPr>
        <xdr:cNvPr id="10" name="Picture 9">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7791451"/>
          <a:ext cx="6304918" cy="3833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31</xdr:row>
      <xdr:rowOff>17592</xdr:rowOff>
    </xdr:from>
    <xdr:to>
      <xdr:col>7</xdr:col>
      <xdr:colOff>511175</xdr:colOff>
      <xdr:row>57</xdr:row>
      <xdr:rowOff>14815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0.05509</cdr:x>
      <cdr:y>0.95359</cdr:y>
    </cdr:from>
    <cdr:to>
      <cdr:x>0.17107</cdr:x>
      <cdr:y>0.9881</cdr:y>
    </cdr:to>
    <cdr:sp macro="" textlink="">
      <cdr:nvSpPr>
        <cdr:cNvPr id="84993" name="Text Box 1"/>
        <cdr:cNvSpPr txBox="1">
          <a:spLocks xmlns:a="http://schemas.openxmlformats.org/drawingml/2006/main" noChangeArrowheads="1"/>
        </cdr:cNvSpPr>
      </cdr:nvSpPr>
      <cdr:spPr bwMode="auto">
        <a:xfrm xmlns:a="http://schemas.openxmlformats.org/drawingml/2006/main">
          <a:off x="335293" y="3914746"/>
          <a:ext cx="705909" cy="1416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en-GB" sz="1000" b="0" i="0" u="none" strike="noStrike" baseline="0">
              <a:solidFill>
                <a:srgbClr val="000000"/>
              </a:solidFill>
              <a:latin typeface="Arial"/>
              <a:cs typeface="Arial"/>
            </a:rPr>
            <a:t>Index: 1993 = 100</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298450</xdr:colOff>
      <xdr:row>16</xdr:row>
      <xdr:rowOff>74611</xdr:rowOff>
    </xdr:from>
    <xdr:to>
      <xdr:col>8</xdr:col>
      <xdr:colOff>440532</xdr:colOff>
      <xdr:row>40</xdr:row>
      <xdr:rowOff>111124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37</xdr:row>
      <xdr:rowOff>62762</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1112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0</xdr:colOff>
      <xdr:row>42</xdr:row>
      <xdr:rowOff>106397</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658600" cy="81073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38</xdr:row>
      <xdr:rowOff>111126</xdr:rowOff>
    </xdr:from>
    <xdr:to>
      <xdr:col>19</xdr:col>
      <xdr:colOff>533400</xdr:colOff>
      <xdr:row>76</xdr:row>
      <xdr:rowOff>152400</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78260</xdr:colOff>
      <xdr:row>1</xdr:row>
      <xdr:rowOff>577851</xdr:rowOff>
    </xdr:from>
    <xdr:to>
      <xdr:col>20</xdr:col>
      <xdr:colOff>161926</xdr:colOff>
      <xdr:row>21</xdr:row>
      <xdr:rowOff>0</xdr:rowOff>
    </xdr:to>
    <xdr:graphicFrame macro="">
      <xdr:nvGraphicFramePr>
        <xdr:cNvPr id="4824" name="Chart 1">
          <a:extLst>
            <a:ext uri="{FF2B5EF4-FFF2-40B4-BE49-F238E27FC236}">
              <a16:creationId xmlns:a16="http://schemas.microsoft.com/office/drawing/2014/main" id="{00000000-0008-0000-1C00-0000D81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79784</xdr:colOff>
      <xdr:row>21</xdr:row>
      <xdr:rowOff>4166</xdr:rowOff>
    </xdr:from>
    <xdr:to>
      <xdr:col>20</xdr:col>
      <xdr:colOff>161925</xdr:colOff>
      <xdr:row>40</xdr:row>
      <xdr:rowOff>28575</xdr:rowOff>
    </xdr:to>
    <xdr:graphicFrame macro="">
      <xdr:nvGraphicFramePr>
        <xdr:cNvPr id="4825" name="Chart 3">
          <a:extLst>
            <a:ext uri="{FF2B5EF4-FFF2-40B4-BE49-F238E27FC236}">
              <a16:creationId xmlns:a16="http://schemas.microsoft.com/office/drawing/2014/main" id="{00000000-0008-0000-1C00-0000D91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29</xdr:row>
      <xdr:rowOff>9525</xdr:rowOff>
    </xdr:from>
    <xdr:to>
      <xdr:col>7</xdr:col>
      <xdr:colOff>514350</xdr:colOff>
      <xdr:row>54</xdr:row>
      <xdr:rowOff>66675</xdr:rowOff>
    </xdr:to>
    <xdr:pic>
      <xdr:nvPicPr>
        <xdr:cNvPr id="3" name="Picture 2">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943600"/>
          <a:ext cx="6667500" cy="410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it/LTP%202002/cordoncounts02/2001%20ml%20datae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S/HFAS/Projects/0123-00%20District%20Reports/DistRep2018/Manchester/Manual%20Key%20Centre/mcr18-19%20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cell r="B234"/>
        </row>
        <row r="235">
          <cell r="A235"/>
          <cell r="B235"/>
        </row>
        <row r="236">
          <cell r="A236"/>
          <cell r="B236"/>
        </row>
        <row r="237">
          <cell r="A237"/>
          <cell r="B237"/>
        </row>
        <row r="238">
          <cell r="A238"/>
          <cell r="B238"/>
        </row>
        <row r="239">
          <cell r="A239"/>
          <cell r="B239"/>
        </row>
        <row r="240">
          <cell r="A240"/>
          <cell r="B240"/>
        </row>
        <row r="241">
          <cell r="A241"/>
          <cell r="B241"/>
        </row>
        <row r="242">
          <cell r="A242"/>
          <cell r="B242"/>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ummary"/>
      <sheetName val="mcrin19"/>
      <sheetName val="Table 16 2019"/>
      <sheetName val="Table17 2019"/>
      <sheetName val="cartab19"/>
      <sheetName val="Table 18 2019"/>
      <sheetName val="Table19 2019"/>
      <sheetName val="Tables 20 &amp; 21 2019"/>
      <sheetName val="Table 22 2019"/>
      <sheetName val="Table 23 2019"/>
      <sheetName val="Table 24 2019"/>
      <sheetName val="Tabs 24-26 NOMA Traffic"/>
      <sheetName val="Tabs 26 &amp; 27 WalkCycle NOMA"/>
      <sheetName val="NOMAin19"/>
      <sheetName val="NOMAin18"/>
      <sheetName val="NOMACo-oppedtab2019"/>
      <sheetName val="NOMApedestrian_tabulations_IN19"/>
      <sheetName val="NOMApedestrian_tabulations_OU19"/>
      <sheetName val="NOMA_ped_raw_data19"/>
      <sheetName val="NOMApedestrian_tabulations_IN18"/>
      <sheetName val="NOMApedestrian_tabulations_OU18"/>
      <sheetName val="NOMA_ped_raw_data18"/>
      <sheetName val="KC ML by Line 18-19"/>
      <sheetName val="cycletab2019"/>
      <sheetName val="cycletab2018"/>
      <sheetName val="pedtab2019"/>
      <sheetName val="pedraw2019"/>
      <sheetName val="pedtab2018"/>
      <sheetName val="pedraw2018"/>
      <sheetName val="rail19"/>
      <sheetName val="railraw19"/>
      <sheetName val="rail18"/>
      <sheetName val="railraw18"/>
      <sheetName val="Bus By Period 19"/>
      <sheetName val="bustab19"/>
      <sheetName val="Mcr Bus Occs 2019"/>
      <sheetName val="Bus By Period 18"/>
      <sheetName val="bustab18"/>
      <sheetName val="MCR_BUSOCCS_2018"/>
      <sheetName val="carraw19"/>
      <sheetName val="cartab18"/>
      <sheetName val="carraw18"/>
      <sheetName val="pedtab2018old"/>
      <sheetName val="pedraw2018old"/>
      <sheetName val="NOMACo-oppedtab2018"/>
      <sheetName val="85385"/>
      <sheetName val="85380"/>
      <sheetName val="85378"/>
      <sheetName val="85375"/>
      <sheetName val="85373"/>
      <sheetName val="85372"/>
      <sheetName val="85364"/>
      <sheetName val="85363"/>
      <sheetName val="85351"/>
      <sheetName val="85350"/>
      <sheetName val="85349"/>
      <sheetName val="85344"/>
      <sheetName val="85340"/>
      <sheetName val="85328"/>
      <sheetName val="85327"/>
      <sheetName val="85324"/>
      <sheetName val="85323"/>
      <sheetName val="85322"/>
      <sheetName val="85321"/>
      <sheetName val="85320"/>
      <sheetName val="85319"/>
      <sheetName val="85318"/>
      <sheetName val="85317"/>
      <sheetName val="85316"/>
      <sheetName val="85315"/>
      <sheetName val="85313"/>
      <sheetName val="85312"/>
      <sheetName val="85311"/>
      <sheetName val="85309"/>
      <sheetName val="85308"/>
      <sheetName val="85307"/>
      <sheetName val="85306"/>
      <sheetName val="85305"/>
      <sheetName val="85304"/>
      <sheetName val="85302"/>
      <sheetName val="85301"/>
      <sheetName val="85385old"/>
      <sheetName val="85380old"/>
      <sheetName val="85378old"/>
      <sheetName val="85375old"/>
      <sheetName val="85373old"/>
      <sheetName val="85372old"/>
      <sheetName val="85364old"/>
      <sheetName val="85363old"/>
      <sheetName val="85351old"/>
      <sheetName val="85350old"/>
      <sheetName val="85349old"/>
      <sheetName val="85344old"/>
      <sheetName val="85340old"/>
      <sheetName val="85328old"/>
      <sheetName val="85327old"/>
      <sheetName val="85324old"/>
      <sheetName val="85323old"/>
      <sheetName val="85322old"/>
      <sheetName val="85321old"/>
      <sheetName val="85320old"/>
      <sheetName val="85319old"/>
      <sheetName val="85318old"/>
      <sheetName val="85317old"/>
      <sheetName val="85316old"/>
      <sheetName val="85315old"/>
      <sheetName val="85313old"/>
      <sheetName val="85312old"/>
      <sheetName val="85311old"/>
      <sheetName val="85309old"/>
      <sheetName val="85308old"/>
      <sheetName val="85307old"/>
      <sheetName val="85306old"/>
      <sheetName val="85305old"/>
      <sheetName val="85304old"/>
      <sheetName val="85302old"/>
      <sheetName val="85301old"/>
    </sheetNames>
    <sheetDataSet>
      <sheetData sheetId="0"/>
      <sheetData sheetId="1">
        <row r="7">
          <cell r="A7">
            <v>85301</v>
          </cell>
          <cell r="B7" t="str">
            <v>A56 Gt Ducie St</v>
          </cell>
          <cell r="C7" t="str">
            <v>South Bound</v>
          </cell>
          <cell r="D7" t="str">
            <v xml:space="preserve">A6042 Trinity Way &amp; Hunt'S Bank                                  </v>
          </cell>
          <cell r="E7" t="str">
            <v>Thursday,  7 March 2019</v>
          </cell>
          <cell r="F7">
            <v>905</v>
          </cell>
          <cell r="G7">
            <v>103</v>
          </cell>
          <cell r="H7">
            <v>22</v>
          </cell>
          <cell r="I7">
            <v>25</v>
          </cell>
          <cell r="J7">
            <v>13</v>
          </cell>
          <cell r="K7">
            <v>79</v>
          </cell>
        </row>
        <row r="8">
          <cell r="A8">
            <v>85302</v>
          </cell>
          <cell r="B8" t="str">
            <v>A6042 Corporation St</v>
          </cell>
          <cell r="C8" t="str">
            <v>South-West Bound</v>
          </cell>
          <cell r="D8" t="str">
            <v xml:space="preserve">A665 Miller St &amp; Long Millgate                                   </v>
          </cell>
          <cell r="E8" t="str">
            <v>Tuesday,  26 February 2019</v>
          </cell>
          <cell r="F8">
            <v>578</v>
          </cell>
          <cell r="G8">
            <v>56</v>
          </cell>
          <cell r="H8">
            <v>9</v>
          </cell>
          <cell r="I8">
            <v>40</v>
          </cell>
          <cell r="J8">
            <v>10</v>
          </cell>
          <cell r="K8">
            <v>59</v>
          </cell>
        </row>
        <row r="9">
          <cell r="A9">
            <v>85304</v>
          </cell>
          <cell r="B9" t="str">
            <v>A664 Shudehill</v>
          </cell>
          <cell r="C9" t="str">
            <v>South-West Bound</v>
          </cell>
          <cell r="D9" t="str">
            <v xml:space="preserve">A665 Miller St &amp; New George St                                   </v>
          </cell>
          <cell r="E9" t="str">
            <v>Tuesday,  26 February 2019</v>
          </cell>
          <cell r="F9">
            <v>942</v>
          </cell>
          <cell r="G9">
            <v>82</v>
          </cell>
          <cell r="H9">
            <v>23</v>
          </cell>
          <cell r="I9">
            <v>89</v>
          </cell>
          <cell r="J9">
            <v>8</v>
          </cell>
          <cell r="K9">
            <v>49</v>
          </cell>
        </row>
        <row r="10">
          <cell r="A10">
            <v>85305</v>
          </cell>
          <cell r="B10" t="str">
            <v>U Tib St</v>
          </cell>
          <cell r="C10" t="str">
            <v>South-West Bound</v>
          </cell>
          <cell r="D10" t="str">
            <v xml:space="preserve">Swan St &amp; Foundry Lane                                           </v>
          </cell>
          <cell r="E10" t="str">
            <v>Tuesday,  26 February 2019</v>
          </cell>
          <cell r="F10">
            <v>301</v>
          </cell>
          <cell r="G10">
            <v>28</v>
          </cell>
          <cell r="H10">
            <v>7</v>
          </cell>
          <cell r="I10">
            <v>1</v>
          </cell>
          <cell r="J10">
            <v>0</v>
          </cell>
          <cell r="K10">
            <v>9</v>
          </cell>
        </row>
        <row r="11">
          <cell r="A11">
            <v>85306</v>
          </cell>
          <cell r="B11" t="str">
            <v>U Oldham St</v>
          </cell>
          <cell r="C11" t="str">
            <v>South-West Bound</v>
          </cell>
          <cell r="D11" t="str">
            <v xml:space="preserve">Swan St &amp; Houldsworth St                                         </v>
          </cell>
          <cell r="E11" t="str">
            <v>Tuesday,  26 February 2019</v>
          </cell>
          <cell r="F11">
            <v>70</v>
          </cell>
          <cell r="G11">
            <v>10</v>
          </cell>
          <cell r="H11">
            <v>5</v>
          </cell>
          <cell r="I11">
            <v>83</v>
          </cell>
          <cell r="J11">
            <v>1</v>
          </cell>
          <cell r="K11">
            <v>57</v>
          </cell>
        </row>
        <row r="12">
          <cell r="A12">
            <v>85307</v>
          </cell>
          <cell r="B12" t="str">
            <v>U Spear Street</v>
          </cell>
          <cell r="C12" t="str">
            <v>South-West Bound</v>
          </cell>
          <cell r="D12" t="str">
            <v xml:space="preserve"> 85307 Tdc/9283/25 Gt Ancoats St &amp; Houldsworth St                </v>
          </cell>
          <cell r="E12" t="str">
            <v>Tuesday,  26 February 2019</v>
          </cell>
          <cell r="F12">
            <v>10</v>
          </cell>
          <cell r="G12">
            <v>0</v>
          </cell>
          <cell r="H12">
            <v>1</v>
          </cell>
          <cell r="I12">
            <v>0</v>
          </cell>
          <cell r="J12">
            <v>0</v>
          </cell>
          <cell r="K12">
            <v>3</v>
          </cell>
        </row>
        <row r="13">
          <cell r="A13">
            <v>85308</v>
          </cell>
          <cell r="B13" t="str">
            <v>U Little Lever St</v>
          </cell>
          <cell r="C13" t="str">
            <v>South-West Bound</v>
          </cell>
          <cell r="D13" t="str">
            <v xml:space="preserve"> 85308 Tdc/9283/26 Gt Ancoats St &amp; Houldsworth St                </v>
          </cell>
          <cell r="E13" t="str">
            <v>Tuesday,  26 February 2019</v>
          </cell>
          <cell r="F13">
            <v>2</v>
          </cell>
          <cell r="G13">
            <v>1</v>
          </cell>
          <cell r="H13">
            <v>0</v>
          </cell>
          <cell r="I13">
            <v>0</v>
          </cell>
          <cell r="J13">
            <v>0</v>
          </cell>
          <cell r="K13">
            <v>0</v>
          </cell>
        </row>
        <row r="14">
          <cell r="A14">
            <v>85309</v>
          </cell>
          <cell r="B14" t="str">
            <v>A62 Newton St</v>
          </cell>
          <cell r="C14" t="str">
            <v>South-West Bound</v>
          </cell>
          <cell r="D14" t="str">
            <v xml:space="preserve">Gt ANcoats St &amp; Houldsworth St                                   </v>
          </cell>
          <cell r="E14" t="str">
            <v>Tuesday,  26 February 2019</v>
          </cell>
          <cell r="F14">
            <v>555</v>
          </cell>
          <cell r="G14">
            <v>64</v>
          </cell>
          <cell r="H14">
            <v>6</v>
          </cell>
          <cell r="I14">
            <v>1</v>
          </cell>
          <cell r="J14">
            <v>12</v>
          </cell>
          <cell r="K14">
            <v>42</v>
          </cell>
        </row>
        <row r="15">
          <cell r="A15">
            <v>85311</v>
          </cell>
          <cell r="B15" t="str">
            <v>C Ducie St (One-Way)</v>
          </cell>
          <cell r="C15" t="str">
            <v>South-West Bound</v>
          </cell>
          <cell r="D15" t="str">
            <v xml:space="preserve">Gt ANcoats St &amp; Pigeon St                                        </v>
          </cell>
          <cell r="E15" t="str">
            <v>Wednesday,  27 February 2019</v>
          </cell>
          <cell r="F15">
            <v>424</v>
          </cell>
          <cell r="G15">
            <v>62</v>
          </cell>
          <cell r="H15">
            <v>6</v>
          </cell>
          <cell r="I15">
            <v>1</v>
          </cell>
          <cell r="J15">
            <v>1</v>
          </cell>
          <cell r="K15">
            <v>4</v>
          </cell>
        </row>
        <row r="16">
          <cell r="A16">
            <v>85312</v>
          </cell>
          <cell r="B16" t="str">
            <v>C Store St</v>
          </cell>
          <cell r="C16" t="str">
            <v>South-West Bound</v>
          </cell>
          <cell r="D16" t="str">
            <v xml:space="preserve">Just Sw Of Grt Ancoats St                                        </v>
          </cell>
          <cell r="E16" t="str">
            <v>Wednesday,  27 February 2019</v>
          </cell>
          <cell r="F16">
            <v>816</v>
          </cell>
          <cell r="G16">
            <v>54</v>
          </cell>
          <cell r="H16">
            <v>3</v>
          </cell>
          <cell r="I16">
            <v>0</v>
          </cell>
          <cell r="J16">
            <v>9</v>
          </cell>
          <cell r="K16">
            <v>38</v>
          </cell>
        </row>
        <row r="17">
          <cell r="A17">
            <v>85313</v>
          </cell>
          <cell r="B17" t="str">
            <v>U Chapeltown St</v>
          </cell>
          <cell r="C17" t="str">
            <v>South-West Bound</v>
          </cell>
          <cell r="D17" t="str">
            <v xml:space="preserve"> 85313 Tdc/9283/31 Fair St &amp; Congou St                           </v>
          </cell>
          <cell r="E17" t="str">
            <v>Wednesday,  27 February 2019</v>
          </cell>
          <cell r="F17">
            <v>44</v>
          </cell>
          <cell r="G17">
            <v>9</v>
          </cell>
          <cell r="H17">
            <v>5</v>
          </cell>
          <cell r="I17">
            <v>0</v>
          </cell>
          <cell r="J17">
            <v>0</v>
          </cell>
          <cell r="K17">
            <v>9</v>
          </cell>
        </row>
        <row r="18">
          <cell r="A18">
            <v>85315</v>
          </cell>
          <cell r="B18" t="str">
            <v>U Travis St</v>
          </cell>
          <cell r="C18" t="str">
            <v>South-West Bound</v>
          </cell>
          <cell r="D18" t="str">
            <v xml:space="preserve">PortUgal St East &amp; Sheffield St                                  </v>
          </cell>
          <cell r="E18" t="str">
            <v>Wednesday,  27 February 2019</v>
          </cell>
          <cell r="F18">
            <v>768</v>
          </cell>
          <cell r="G18">
            <v>67</v>
          </cell>
          <cell r="H18">
            <v>13</v>
          </cell>
          <cell r="I18">
            <v>13</v>
          </cell>
          <cell r="J18">
            <v>6</v>
          </cell>
          <cell r="K18">
            <v>23</v>
          </cell>
        </row>
        <row r="19">
          <cell r="A19">
            <v>85316</v>
          </cell>
          <cell r="B19" t="str">
            <v>B6469 Fairfield St</v>
          </cell>
          <cell r="C19" t="str">
            <v>West Bound</v>
          </cell>
          <cell r="D19" t="str">
            <v xml:space="preserve">TempErance St &amp; Travis St                                        </v>
          </cell>
          <cell r="E19" t="str">
            <v>Wednesday,  27 February 2019</v>
          </cell>
          <cell r="F19">
            <v>620</v>
          </cell>
          <cell r="G19">
            <v>81</v>
          </cell>
          <cell r="H19">
            <v>23</v>
          </cell>
          <cell r="I19">
            <v>18</v>
          </cell>
          <cell r="J19">
            <v>9</v>
          </cell>
          <cell r="K19">
            <v>36</v>
          </cell>
        </row>
        <row r="20">
          <cell r="A20">
            <v>85317</v>
          </cell>
          <cell r="B20" t="str">
            <v>A6 London Rd</v>
          </cell>
          <cell r="C20" t="str">
            <v>North Bound</v>
          </cell>
          <cell r="D20" t="str">
            <v xml:space="preserve">A57(M) &amp; Travis St                                               </v>
          </cell>
          <cell r="E20" t="str">
            <v>Wednesday,  27 February 2019</v>
          </cell>
          <cell r="F20">
            <v>1287</v>
          </cell>
          <cell r="G20">
            <v>121</v>
          </cell>
          <cell r="H20">
            <v>15</v>
          </cell>
          <cell r="I20">
            <v>81</v>
          </cell>
          <cell r="J20">
            <v>20</v>
          </cell>
          <cell r="K20">
            <v>116</v>
          </cell>
        </row>
        <row r="21">
          <cell r="A21">
            <v>85318</v>
          </cell>
          <cell r="B21" t="str">
            <v>U Sackville St (One-Way)</v>
          </cell>
          <cell r="C21" t="str">
            <v>North-West Bound</v>
          </cell>
          <cell r="D21" t="str">
            <v xml:space="preserve">A57(M) Off Slip &amp; Charles St                                     </v>
          </cell>
          <cell r="E21" t="str">
            <v>Wednesday,  27 February 2019</v>
          </cell>
          <cell r="F21">
            <v>889</v>
          </cell>
          <cell r="G21">
            <v>66</v>
          </cell>
          <cell r="H21">
            <v>19</v>
          </cell>
          <cell r="I21">
            <v>2</v>
          </cell>
          <cell r="J21">
            <v>9</v>
          </cell>
          <cell r="K21">
            <v>225</v>
          </cell>
        </row>
        <row r="22">
          <cell r="A22">
            <v>85319</v>
          </cell>
          <cell r="B22" t="str">
            <v>A34 Oxford Rd</v>
          </cell>
          <cell r="C22" t="str">
            <v>North-West Bound</v>
          </cell>
          <cell r="D22" t="str">
            <v xml:space="preserve">Just South Of Brancaster Rd                                      </v>
          </cell>
          <cell r="E22" t="str">
            <v>Wednesday,  27 February 2019</v>
          </cell>
          <cell r="F22">
            <v>179</v>
          </cell>
          <cell r="G22">
            <v>50</v>
          </cell>
          <cell r="H22">
            <v>27</v>
          </cell>
          <cell r="I22">
            <v>237</v>
          </cell>
          <cell r="J22">
            <v>4</v>
          </cell>
          <cell r="K22">
            <v>666</v>
          </cell>
        </row>
        <row r="23">
          <cell r="A23">
            <v>85320</v>
          </cell>
          <cell r="B23" t="str">
            <v>C Cambridge St</v>
          </cell>
          <cell r="C23" t="str">
            <v>North-West Bound</v>
          </cell>
          <cell r="D23" t="str">
            <v xml:space="preserve">A57(M) Mancunian Way &amp; Chester St                                </v>
          </cell>
          <cell r="E23" t="str">
            <v>Thursday,  28 February 2019</v>
          </cell>
          <cell r="F23">
            <v>1142</v>
          </cell>
          <cell r="G23">
            <v>87</v>
          </cell>
          <cell r="H23">
            <v>20</v>
          </cell>
          <cell r="I23">
            <v>17</v>
          </cell>
          <cell r="J23">
            <v>5</v>
          </cell>
          <cell r="K23">
            <v>29</v>
          </cell>
        </row>
        <row r="24">
          <cell r="A24">
            <v>85321</v>
          </cell>
          <cell r="B24" t="str">
            <v>A5103 Medlock St</v>
          </cell>
          <cell r="C24" t="str">
            <v>North-West Bound</v>
          </cell>
          <cell r="D24" t="str">
            <v xml:space="preserve">A57(M) Mancunian Way &amp; River St                                  </v>
          </cell>
          <cell r="E24" t="str">
            <v>Thursday,  28 February 2019</v>
          </cell>
          <cell r="F24">
            <v>1785</v>
          </cell>
          <cell r="G24">
            <v>82</v>
          </cell>
          <cell r="H24">
            <v>26</v>
          </cell>
          <cell r="I24">
            <v>13</v>
          </cell>
          <cell r="J24">
            <v>28</v>
          </cell>
          <cell r="K24">
            <v>104</v>
          </cell>
        </row>
        <row r="25">
          <cell r="A25">
            <v>85322</v>
          </cell>
          <cell r="B25" t="str">
            <v>U Garwood St</v>
          </cell>
          <cell r="C25" t="str">
            <v>North-West Bound</v>
          </cell>
          <cell r="D25" t="str">
            <v xml:space="preserve">A57(M) Mancunian Way &amp; River St                                  </v>
          </cell>
          <cell r="E25" t="str">
            <v>Thursday,  28 February 2019</v>
          </cell>
          <cell r="F25">
            <v>45</v>
          </cell>
          <cell r="G25">
            <v>5</v>
          </cell>
          <cell r="H25">
            <v>0</v>
          </cell>
          <cell r="I25">
            <v>0</v>
          </cell>
          <cell r="J25">
            <v>0</v>
          </cell>
          <cell r="K25">
            <v>0</v>
          </cell>
        </row>
        <row r="26">
          <cell r="A26">
            <v>85323</v>
          </cell>
          <cell r="B26" t="str">
            <v>U Melbourne St (One-Way)</v>
          </cell>
          <cell r="C26" t="str">
            <v>North Bound</v>
          </cell>
          <cell r="D26" t="str">
            <v xml:space="preserve"> 85323 Tdc/9283/49 A57(M) Mancunian Way &amp; Crown  St              </v>
          </cell>
          <cell r="E26" t="str">
            <v>Thursday,  28 February 2019</v>
          </cell>
          <cell r="F26">
            <v>19</v>
          </cell>
          <cell r="G26">
            <v>2</v>
          </cell>
          <cell r="H26">
            <v>10</v>
          </cell>
          <cell r="I26">
            <v>0</v>
          </cell>
          <cell r="J26">
            <v>0</v>
          </cell>
          <cell r="K26">
            <v>57</v>
          </cell>
        </row>
        <row r="27">
          <cell r="A27">
            <v>85324</v>
          </cell>
          <cell r="B27" t="str">
            <v>A56 Chester Rd</v>
          </cell>
          <cell r="C27" t="str">
            <v>North-East Bound</v>
          </cell>
          <cell r="D27" t="str">
            <v xml:space="preserve">RounDabout &amp; Gt Jackson St                                       </v>
          </cell>
          <cell r="E27" t="str">
            <v>Thursday,  28 February 2019</v>
          </cell>
          <cell r="F27">
            <v>1096</v>
          </cell>
          <cell r="G27">
            <v>89</v>
          </cell>
          <cell r="H27">
            <v>35</v>
          </cell>
          <cell r="I27">
            <v>5</v>
          </cell>
          <cell r="J27">
            <v>21</v>
          </cell>
          <cell r="K27">
            <v>317</v>
          </cell>
        </row>
        <row r="28">
          <cell r="A28">
            <v>85327</v>
          </cell>
          <cell r="B28" t="str">
            <v>A6 Chapel St</v>
          </cell>
          <cell r="C28" t="str">
            <v>East Bound</v>
          </cell>
          <cell r="D28" t="str">
            <v xml:space="preserve">A6042 Trinity Way &amp; New Bailey St                                </v>
          </cell>
          <cell r="E28" t="str">
            <v>Thursday,  7 March 2019</v>
          </cell>
          <cell r="F28">
            <v>822</v>
          </cell>
          <cell r="G28">
            <v>99</v>
          </cell>
          <cell r="H28">
            <v>31</v>
          </cell>
          <cell r="I28">
            <v>128</v>
          </cell>
          <cell r="J28">
            <v>11</v>
          </cell>
          <cell r="K28">
            <v>68</v>
          </cell>
        </row>
        <row r="29">
          <cell r="A29">
            <v>85328</v>
          </cell>
          <cell r="B29" t="str">
            <v>A6041 Blackfriars Rd</v>
          </cell>
          <cell r="C29" t="str">
            <v>South-East Bound</v>
          </cell>
          <cell r="D29" t="str">
            <v xml:space="preserve">A6042 Trinity Way &amp; Queen St                                     </v>
          </cell>
          <cell r="E29" t="str">
            <v>Thursday,  7 March 2019</v>
          </cell>
          <cell r="F29">
            <v>788</v>
          </cell>
          <cell r="G29">
            <v>67</v>
          </cell>
          <cell r="H29">
            <v>30</v>
          </cell>
          <cell r="I29">
            <v>27</v>
          </cell>
          <cell r="J29">
            <v>8</v>
          </cell>
          <cell r="K29">
            <v>49</v>
          </cell>
        </row>
        <row r="30">
          <cell r="A30">
            <v>85340</v>
          </cell>
          <cell r="B30" t="str">
            <v>U Blantyre St</v>
          </cell>
          <cell r="C30" t="str">
            <v>North-East Bound</v>
          </cell>
          <cell r="D30" t="str">
            <v xml:space="preserve"> 85340 Tdc/9283/81 At Egerton St                                 </v>
          </cell>
          <cell r="E30" t="str">
            <v>Thursday,  28 February 2019</v>
          </cell>
          <cell r="F30">
            <v>12</v>
          </cell>
          <cell r="G30">
            <v>1</v>
          </cell>
          <cell r="H30">
            <v>0</v>
          </cell>
          <cell r="I30">
            <v>0</v>
          </cell>
          <cell r="J30">
            <v>0</v>
          </cell>
          <cell r="K30">
            <v>5</v>
          </cell>
        </row>
        <row r="31">
          <cell r="A31">
            <v>85344</v>
          </cell>
          <cell r="B31" t="str">
            <v>U Men Arena Entrance</v>
          </cell>
          <cell r="C31" t="str">
            <v>South Bound</v>
          </cell>
          <cell r="D31" t="str">
            <v xml:space="preserve">EnteRing Arena                                                   </v>
          </cell>
          <cell r="E31" t="str">
            <v>Thursday,  7 March 2019</v>
          </cell>
          <cell r="F31">
            <v>204</v>
          </cell>
          <cell r="G31">
            <v>3</v>
          </cell>
          <cell r="H31">
            <v>2</v>
          </cell>
          <cell r="I31">
            <v>0</v>
          </cell>
          <cell r="J31">
            <v>1</v>
          </cell>
          <cell r="K31">
            <v>0</v>
          </cell>
        </row>
        <row r="32">
          <cell r="A32">
            <v>85349</v>
          </cell>
          <cell r="B32" t="str">
            <v>B6182 New Bridge Street</v>
          </cell>
          <cell r="C32" t="str">
            <v>South-West Bound</v>
          </cell>
          <cell r="D32" t="str">
            <v xml:space="preserve"> 85349 Tdc/9283/120 Just South Of River Irwell Footpath          </v>
          </cell>
          <cell r="E32" t="str">
            <v>Thursday,  7 March 2019</v>
          </cell>
          <cell r="F32">
            <v>708</v>
          </cell>
          <cell r="G32">
            <v>42</v>
          </cell>
          <cell r="H32">
            <v>5</v>
          </cell>
          <cell r="I32">
            <v>0</v>
          </cell>
          <cell r="J32">
            <v>1</v>
          </cell>
          <cell r="K32">
            <v>7</v>
          </cell>
        </row>
        <row r="33">
          <cell r="A33">
            <v>85350</v>
          </cell>
          <cell r="B33" t="str">
            <v>A6143 Water St</v>
          </cell>
          <cell r="C33" t="str">
            <v>North-East Bound</v>
          </cell>
          <cell r="D33" t="str">
            <v xml:space="preserve">Just East Of Trinity Way (Ex 85325)                              </v>
          </cell>
          <cell r="E33" t="str">
            <v>Thursday,  28 February 2019</v>
          </cell>
          <cell r="F33">
            <v>260</v>
          </cell>
          <cell r="G33">
            <v>31</v>
          </cell>
          <cell r="H33">
            <v>9</v>
          </cell>
          <cell r="I33">
            <v>6</v>
          </cell>
          <cell r="J33">
            <v>6</v>
          </cell>
          <cell r="K33">
            <v>72</v>
          </cell>
        </row>
        <row r="34">
          <cell r="A34">
            <v>85351</v>
          </cell>
          <cell r="B34" t="str">
            <v>A34 New Quay St</v>
          </cell>
          <cell r="C34" t="str">
            <v>South-East Bound</v>
          </cell>
          <cell r="D34" t="str">
            <v xml:space="preserve">Just North Of Stanley St (Ex 85326)                              </v>
          </cell>
          <cell r="E34" t="str">
            <v>Thursday,  7 March 2019</v>
          </cell>
          <cell r="F34">
            <v>1119</v>
          </cell>
          <cell r="G34">
            <v>95</v>
          </cell>
          <cell r="H34">
            <v>41</v>
          </cell>
          <cell r="I34">
            <v>1</v>
          </cell>
          <cell r="J34">
            <v>20</v>
          </cell>
          <cell r="K34">
            <v>60</v>
          </cell>
        </row>
        <row r="35">
          <cell r="A35">
            <v>85358</v>
          </cell>
          <cell r="B35" t="e">
            <v>#REF!</v>
          </cell>
          <cell r="C35" t="e">
            <v>#REF!</v>
          </cell>
          <cell r="D35" t="e">
            <v>#REF!</v>
          </cell>
          <cell r="E35"/>
          <cell r="F35" t="str">
            <v>NOT SURVEYED IN 2019 - ROAD CLOSED</v>
          </cell>
          <cell r="G35"/>
          <cell r="H35"/>
          <cell r="I35"/>
          <cell r="J35"/>
          <cell r="K35"/>
        </row>
        <row r="36">
          <cell r="A36">
            <v>85363</v>
          </cell>
          <cell r="B36" t="str">
            <v>U Aldi Cp Entrance</v>
          </cell>
          <cell r="C36" t="str">
            <v>South-West Bound</v>
          </cell>
          <cell r="D36" t="str">
            <v xml:space="preserve">EntrAnce From Great Ancoats St                                   </v>
          </cell>
          <cell r="E36" t="str">
            <v>Tuesday,  26 February 2019</v>
          </cell>
          <cell r="F36">
            <v>166</v>
          </cell>
          <cell r="G36">
            <v>4</v>
          </cell>
          <cell r="H36">
            <v>0</v>
          </cell>
          <cell r="I36">
            <v>0</v>
          </cell>
          <cell r="J36">
            <v>4</v>
          </cell>
          <cell r="K36">
            <v>6</v>
          </cell>
        </row>
        <row r="37">
          <cell r="A37">
            <v>85364</v>
          </cell>
          <cell r="B37" t="str">
            <v>U Blantyre St</v>
          </cell>
          <cell r="C37" t="str">
            <v>North-East Bound</v>
          </cell>
          <cell r="D37" t="str">
            <v xml:space="preserve"> 85364 Tdc/9283/132 Off Chester Rd Roundabout                    </v>
          </cell>
          <cell r="E37" t="str">
            <v>Thursday,  28 February 2019</v>
          </cell>
          <cell r="F37">
            <v>48</v>
          </cell>
          <cell r="G37">
            <v>8</v>
          </cell>
          <cell r="H37">
            <v>2</v>
          </cell>
          <cell r="I37">
            <v>0</v>
          </cell>
          <cell r="J37">
            <v>0</v>
          </cell>
          <cell r="K37">
            <v>1</v>
          </cell>
        </row>
        <row r="38">
          <cell r="A38">
            <v>85367</v>
          </cell>
          <cell r="B38"/>
          <cell r="C38"/>
          <cell r="D38"/>
          <cell r="E38"/>
          <cell r="F38"/>
          <cell r="G38"/>
          <cell r="H38"/>
          <cell r="I38"/>
          <cell r="J38"/>
          <cell r="K38"/>
        </row>
        <row r="39">
          <cell r="A39">
            <v>85372</v>
          </cell>
          <cell r="B39" t="str">
            <v>U Lomax St</v>
          </cell>
          <cell r="C39" t="str">
            <v>South-West Bound</v>
          </cell>
          <cell r="D39" t="str">
            <v xml:space="preserve"> 85372 Tdc/9283/141 Gt Ancoats St &amp; Brock St                     </v>
          </cell>
          <cell r="E39" t="str">
            <v>Wednesday,  27 February 2019</v>
          </cell>
          <cell r="F39">
            <v>2</v>
          </cell>
          <cell r="G39">
            <v>0</v>
          </cell>
          <cell r="H39">
            <v>1</v>
          </cell>
          <cell r="I39">
            <v>0</v>
          </cell>
          <cell r="J39">
            <v>0</v>
          </cell>
          <cell r="K39">
            <v>0</v>
          </cell>
        </row>
        <row r="40">
          <cell r="A40">
            <v>85380</v>
          </cell>
          <cell r="B40" t="str">
            <v>U New Bailey St Car Park</v>
          </cell>
          <cell r="C40" t="str">
            <v>North-East Bound</v>
          </cell>
          <cell r="D40" t="str">
            <v xml:space="preserve"> 85380 Tdc/9283/142 Entrance From Irwell St/Trinity Way          </v>
          </cell>
          <cell r="E40" t="str">
            <v>Thursday,  7 March 2019</v>
          </cell>
          <cell r="F40">
            <v>289</v>
          </cell>
          <cell r="G40">
            <v>3</v>
          </cell>
          <cell r="H40">
            <v>0</v>
          </cell>
          <cell r="I40">
            <v>0</v>
          </cell>
          <cell r="J40">
            <v>0</v>
          </cell>
          <cell r="K40">
            <v>0</v>
          </cell>
        </row>
        <row r="41">
          <cell r="A41">
            <v>85385</v>
          </cell>
          <cell r="B41" t="str">
            <v>A34 Brook St</v>
          </cell>
          <cell r="C41" t="str">
            <v>North-West Bound</v>
          </cell>
          <cell r="D41" t="str">
            <v xml:space="preserve">Just South Of Cloak St                                           </v>
          </cell>
          <cell r="E41" t="str">
            <v>Wednesday,  27 February 2019</v>
          </cell>
          <cell r="F41">
            <v>765</v>
          </cell>
          <cell r="G41">
            <v>68</v>
          </cell>
          <cell r="H41">
            <v>18</v>
          </cell>
          <cell r="I41">
            <v>1</v>
          </cell>
          <cell r="J41">
            <v>10</v>
          </cell>
          <cell r="K41">
            <v>93</v>
          </cell>
        </row>
      </sheetData>
      <sheetData sheetId="2"/>
      <sheetData sheetId="3">
        <row r="5">
          <cell r="A5">
            <v>85301</v>
          </cell>
          <cell r="B5" t="str">
            <v>A56 Great Ducie St</v>
          </cell>
          <cell r="C5">
            <v>63.687782805429862</v>
          </cell>
          <cell r="D5">
            <v>1.4309954751131222</v>
          </cell>
          <cell r="E5">
            <v>51.642335766423351</v>
          </cell>
          <cell r="F5">
            <v>1.5912408759124088</v>
          </cell>
        </row>
        <row r="6">
          <cell r="A6">
            <v>85302</v>
          </cell>
          <cell r="B6" t="str">
            <v>A6042 Corporation St</v>
          </cell>
          <cell r="C6">
            <v>62.257495590828924</v>
          </cell>
          <cell r="D6">
            <v>1.4444444444444444</v>
          </cell>
          <cell r="E6">
            <v>53.409090909090907</v>
          </cell>
          <cell r="F6">
            <v>1.5454545454545454</v>
          </cell>
        </row>
        <row r="7">
          <cell r="A7">
            <v>85304</v>
          </cell>
          <cell r="B7" t="str">
            <v>A664 Shudehill</v>
          </cell>
          <cell r="C7">
            <v>75.622968580715053</v>
          </cell>
          <cell r="D7">
            <v>1.2686890574214518</v>
          </cell>
          <cell r="E7">
            <v>59.599999999999994</v>
          </cell>
          <cell r="F7">
            <v>1.492</v>
          </cell>
        </row>
        <row r="8">
          <cell r="A8">
            <v>85309</v>
          </cell>
          <cell r="B8" t="str">
            <v>A62 Newton St</v>
          </cell>
          <cell r="C8">
            <v>72.627737226277361</v>
          </cell>
          <cell r="D8">
            <v>1.2828467153284671</v>
          </cell>
          <cell r="E8">
            <v>69.209039548022602</v>
          </cell>
          <cell r="F8">
            <v>1.344632768361582</v>
          </cell>
        </row>
        <row r="9">
          <cell r="A9">
            <v>85317</v>
          </cell>
          <cell r="B9" t="str">
            <v>A6 London Rd</v>
          </cell>
          <cell r="C9">
            <v>64.449722882026919</v>
          </cell>
          <cell r="D9">
            <v>1.3855898653998417</v>
          </cell>
          <cell r="E9">
            <v>50.757575757575758</v>
          </cell>
          <cell r="F9">
            <v>1.6075757575757577</v>
          </cell>
        </row>
        <row r="10">
          <cell r="A10">
            <v>85318</v>
          </cell>
          <cell r="B10" t="str">
            <v>Sackville St</v>
          </cell>
          <cell r="C10">
            <v>75.76791808873719</v>
          </cell>
          <cell r="D10">
            <v>1.2491467576791808</v>
          </cell>
          <cell r="E10">
            <v>61.915367483296215</v>
          </cell>
          <cell r="F10">
            <v>1.4276169265033407</v>
          </cell>
        </row>
        <row r="11">
          <cell r="A11">
            <v>85319</v>
          </cell>
          <cell r="B11" t="str">
            <v>A34 Oxford Road</v>
          </cell>
          <cell r="C11">
            <v>81.609195402298852</v>
          </cell>
          <cell r="D11">
            <v>1.2011494252873562</v>
          </cell>
          <cell r="E11">
            <v>71.904761904761898</v>
          </cell>
          <cell r="F11">
            <v>1.3285714285714285</v>
          </cell>
        </row>
        <row r="12">
          <cell r="A12">
            <v>85320</v>
          </cell>
          <cell r="B12" t="str">
            <v>Cambridge St</v>
          </cell>
          <cell r="C12">
            <v>73.425925925925924</v>
          </cell>
          <cell r="D12">
            <v>1.3157407407407407</v>
          </cell>
          <cell r="E12">
            <v>64.912280701754383</v>
          </cell>
          <cell r="F12">
            <v>1.4064327485380117</v>
          </cell>
        </row>
        <row r="13">
          <cell r="A13">
            <v>85321</v>
          </cell>
          <cell r="B13" t="str">
            <v>A5103 Medlock St</v>
          </cell>
          <cell r="C13">
            <v>82.189449801474751</v>
          </cell>
          <cell r="D13">
            <v>1.1996596710153149</v>
          </cell>
          <cell r="E13">
            <v>65.384615384615387</v>
          </cell>
          <cell r="F13">
            <v>1.4194991055456172</v>
          </cell>
        </row>
        <row r="14">
          <cell r="A14">
            <v>85324</v>
          </cell>
          <cell r="B14" t="str">
            <v>A56 Chester Rd</v>
          </cell>
          <cell r="C14">
            <v>77.413308341143392</v>
          </cell>
          <cell r="D14">
            <v>1.2455482661668229</v>
          </cell>
          <cell r="E14">
            <v>72.992700729927009</v>
          </cell>
          <cell r="F14">
            <v>1.3124087591240876</v>
          </cell>
        </row>
        <row r="15">
          <cell r="A15">
            <v>85327</v>
          </cell>
          <cell r="B15" t="str">
            <v>A6 Chapel St</v>
          </cell>
          <cell r="C15">
            <v>72.671568627450981</v>
          </cell>
          <cell r="D15">
            <v>1.2941176470588236</v>
          </cell>
          <cell r="E15">
            <v>71.900826446281002</v>
          </cell>
          <cell r="F15">
            <v>1.3057851239669422</v>
          </cell>
        </row>
        <row r="16">
          <cell r="A16">
            <v>85328</v>
          </cell>
          <cell r="B16" t="str">
            <v>A6041 Blackfriars Rd</v>
          </cell>
          <cell r="C16">
            <v>70.42801556420234</v>
          </cell>
          <cell r="D16">
            <v>1.317769130998703</v>
          </cell>
          <cell r="E16">
            <v>58.932714617169367</v>
          </cell>
          <cell r="F16">
            <v>1.4547563805104409</v>
          </cell>
        </row>
        <row r="17">
          <cell r="A17">
            <v>85344</v>
          </cell>
          <cell r="B17" t="str">
            <v>U MEN Arena Entrance</v>
          </cell>
          <cell r="C17">
            <v>93.137254901960787</v>
          </cell>
          <cell r="D17">
            <v>1.0686274509803921</v>
          </cell>
          <cell r="E17">
            <v>89.189189189189193</v>
          </cell>
          <cell r="F17">
            <v>1.1621621621621621</v>
          </cell>
        </row>
        <row r="18">
          <cell r="A18">
            <v>85349</v>
          </cell>
          <cell r="B18" t="str">
            <v>B6183 New Bridge St</v>
          </cell>
          <cell r="C18">
            <v>71.610169491525426</v>
          </cell>
          <cell r="D18">
            <v>1.3107344632768361</v>
          </cell>
          <cell r="E18">
            <v>64</v>
          </cell>
          <cell r="F18">
            <v>1.4228571428571428</v>
          </cell>
        </row>
        <row r="19">
          <cell r="A19">
            <v>85351</v>
          </cell>
          <cell r="B19" t="str">
            <v>A34 Quay St</v>
          </cell>
          <cell r="C19">
            <v>77.757685352622062</v>
          </cell>
          <cell r="D19">
            <v>1.244122965641953</v>
          </cell>
          <cell r="E19">
            <v>66.706021251475804</v>
          </cell>
          <cell r="F19">
            <v>1.3872491145218417</v>
          </cell>
        </row>
        <row r="20">
          <cell r="A20">
            <v>85385</v>
          </cell>
          <cell r="B20" t="str">
            <v>A34 Brook St</v>
          </cell>
          <cell r="C20">
            <v>90.775401069518708</v>
          </cell>
          <cell r="D20">
            <v>1.0935828877005347</v>
          </cell>
          <cell r="E20">
            <v>73.097826086956516</v>
          </cell>
          <cell r="F20">
            <v>1.298913043478261</v>
          </cell>
        </row>
      </sheetData>
      <sheetData sheetId="4"/>
      <sheetData sheetId="5"/>
      <sheetData sheetId="6"/>
      <sheetData sheetId="7">
        <row r="16">
          <cell r="AI16">
            <v>85301</v>
          </cell>
          <cell r="AJ16" t="str">
            <v>Great Ducie Street</v>
          </cell>
          <cell r="AK16">
            <v>933</v>
          </cell>
          <cell r="AL16">
            <v>265</v>
          </cell>
        </row>
        <row r="17">
          <cell r="AI17">
            <v>85302</v>
          </cell>
          <cell r="AJ17" t="str">
            <v>Corporation Street</v>
          </cell>
          <cell r="AK17">
            <v>1302</v>
          </cell>
          <cell r="AL17">
            <v>403</v>
          </cell>
        </row>
        <row r="18">
          <cell r="AI18">
            <v>85303</v>
          </cell>
          <cell r="AJ18" t="str">
            <v>Dantzic Street</v>
          </cell>
          <cell r="AK18">
            <v>748</v>
          </cell>
          <cell r="AL18">
            <v>343</v>
          </cell>
        </row>
        <row r="19">
          <cell r="AI19">
            <v>85304</v>
          </cell>
          <cell r="AJ19" t="str">
            <v>Shudehill</v>
          </cell>
          <cell r="AK19">
            <v>517</v>
          </cell>
          <cell r="AL19">
            <v>239</v>
          </cell>
        </row>
        <row r="20">
          <cell r="AI20">
            <v>85305</v>
          </cell>
          <cell r="AJ20" t="str">
            <v>Tib Street</v>
          </cell>
          <cell r="AK20">
            <v>141</v>
          </cell>
          <cell r="AL20">
            <v>123</v>
          </cell>
        </row>
        <row r="21">
          <cell r="AI21">
            <v>85306</v>
          </cell>
          <cell r="AJ21" t="str">
            <v>Oldham Street</v>
          </cell>
          <cell r="AK21">
            <v>601</v>
          </cell>
          <cell r="AL21">
            <v>432</v>
          </cell>
        </row>
        <row r="22">
          <cell r="AI22">
            <v>85307</v>
          </cell>
          <cell r="AJ22" t="str">
            <v>Spear Street</v>
          </cell>
          <cell r="AK22">
            <v>28</v>
          </cell>
          <cell r="AL22">
            <v>13</v>
          </cell>
        </row>
        <row r="23">
          <cell r="AI23">
            <v>85308</v>
          </cell>
          <cell r="AJ23" t="str">
            <v>Little Lever Street</v>
          </cell>
          <cell r="AK23">
            <v>16</v>
          </cell>
          <cell r="AL23">
            <v>5</v>
          </cell>
        </row>
        <row r="24">
          <cell r="AI24">
            <v>85309</v>
          </cell>
          <cell r="AJ24" t="str">
            <v>Newton Street</v>
          </cell>
          <cell r="AK24">
            <v>665</v>
          </cell>
          <cell r="AL24">
            <v>183</v>
          </cell>
        </row>
        <row r="25">
          <cell r="AI25">
            <v>85310</v>
          </cell>
          <cell r="AJ25" t="str">
            <v>Dean Street</v>
          </cell>
          <cell r="AK25">
            <v>1</v>
          </cell>
          <cell r="AL25">
            <v>0</v>
          </cell>
        </row>
        <row r="26">
          <cell r="AI26">
            <v>85311</v>
          </cell>
          <cell r="AJ26" t="str">
            <v>Ducie Street</v>
          </cell>
          <cell r="AK26">
            <v>34</v>
          </cell>
          <cell r="AL26">
            <v>29</v>
          </cell>
        </row>
        <row r="27">
          <cell r="AI27">
            <v>85312</v>
          </cell>
          <cell r="AJ27" t="str">
            <v>Store Street</v>
          </cell>
          <cell r="AK27">
            <v>55</v>
          </cell>
          <cell r="AL27">
            <v>21</v>
          </cell>
        </row>
        <row r="28">
          <cell r="AI28">
            <v>85313</v>
          </cell>
          <cell r="AJ28" t="str">
            <v>Chapeltown Street</v>
          </cell>
          <cell r="AK28">
            <v>177</v>
          </cell>
          <cell r="AL28">
            <v>116</v>
          </cell>
        </row>
        <row r="29">
          <cell r="AI29">
            <v>85314</v>
          </cell>
          <cell r="AJ29" t="str">
            <v>Baird Street</v>
          </cell>
          <cell r="AK29">
            <v>62</v>
          </cell>
          <cell r="AL29">
            <v>15</v>
          </cell>
        </row>
        <row r="30">
          <cell r="AI30">
            <v>85315</v>
          </cell>
          <cell r="AJ30" t="str">
            <v>Travis Street</v>
          </cell>
          <cell r="AK30">
            <v>165</v>
          </cell>
          <cell r="AL30">
            <v>23</v>
          </cell>
        </row>
        <row r="31">
          <cell r="AI31">
            <v>85316</v>
          </cell>
          <cell r="AJ31" t="str">
            <v>Fairfield Street</v>
          </cell>
          <cell r="AK31">
            <v>269</v>
          </cell>
          <cell r="AL31">
            <v>79</v>
          </cell>
        </row>
        <row r="32">
          <cell r="AI32">
            <v>85317</v>
          </cell>
          <cell r="AJ32" t="str">
            <v>London Road</v>
          </cell>
          <cell r="AK32">
            <v>326</v>
          </cell>
          <cell r="AL32">
            <v>234</v>
          </cell>
        </row>
        <row r="33">
          <cell r="AI33">
            <v>85318</v>
          </cell>
          <cell r="AJ33" t="str">
            <v>Sackville Street</v>
          </cell>
          <cell r="AK33">
            <v>741</v>
          </cell>
          <cell r="AL33">
            <v>192</v>
          </cell>
        </row>
        <row r="34">
          <cell r="AI34">
            <v>85319</v>
          </cell>
          <cell r="AJ34" t="str">
            <v>Oxford Road</v>
          </cell>
          <cell r="AK34">
            <v>843</v>
          </cell>
          <cell r="AL34">
            <v>1799</v>
          </cell>
        </row>
        <row r="35">
          <cell r="AI35">
            <v>85320</v>
          </cell>
          <cell r="AJ35" t="str">
            <v>Cambridge Street</v>
          </cell>
          <cell r="AK35">
            <v>32</v>
          </cell>
          <cell r="AL35">
            <v>20</v>
          </cell>
        </row>
        <row r="36">
          <cell r="AI36">
            <v>85321</v>
          </cell>
          <cell r="AJ36" t="str">
            <v>Medlock Street</v>
          </cell>
          <cell r="AK36">
            <v>321</v>
          </cell>
          <cell r="AL36">
            <v>86</v>
          </cell>
        </row>
        <row r="37">
          <cell r="AI37">
            <v>85323</v>
          </cell>
          <cell r="AJ37" t="str">
            <v>Melbourne Street</v>
          </cell>
          <cell r="AK37">
            <v>153</v>
          </cell>
          <cell r="AL37">
            <v>52</v>
          </cell>
        </row>
        <row r="38">
          <cell r="AI38">
            <v>85324</v>
          </cell>
          <cell r="AJ38" t="str">
            <v>Chester Road</v>
          </cell>
          <cell r="AK38">
            <v>623</v>
          </cell>
          <cell r="AL38">
            <v>145</v>
          </cell>
        </row>
        <row r="39">
          <cell r="AI39">
            <v>85327</v>
          </cell>
          <cell r="AJ39" t="str">
            <v>Chapel Street</v>
          </cell>
          <cell r="AK39">
            <v>420</v>
          </cell>
          <cell r="AL39">
            <v>102</v>
          </cell>
        </row>
        <row r="40">
          <cell r="AI40">
            <v>85328</v>
          </cell>
          <cell r="AJ40" t="str">
            <v>Blackfriars Road</v>
          </cell>
          <cell r="AK40">
            <v>412</v>
          </cell>
          <cell r="AL40">
            <v>141</v>
          </cell>
        </row>
        <row r="41">
          <cell r="AI41">
            <v>85335</v>
          </cell>
          <cell r="AJ41" t="str">
            <v>Lever Street</v>
          </cell>
          <cell r="AK41">
            <v>236</v>
          </cell>
          <cell r="AL41">
            <v>93</v>
          </cell>
        </row>
        <row r="42">
          <cell r="AI42">
            <v>85336</v>
          </cell>
          <cell r="AJ42" t="str">
            <v>Port Street</v>
          </cell>
          <cell r="AK42">
            <v>553</v>
          </cell>
          <cell r="AL42">
            <v>140</v>
          </cell>
        </row>
        <row r="43">
          <cell r="AI43">
            <v>85337</v>
          </cell>
          <cell r="AJ43" t="str">
            <v>Laystall Street</v>
          </cell>
          <cell r="AK43">
            <v>28</v>
          </cell>
          <cell r="AL43">
            <v>25</v>
          </cell>
        </row>
        <row r="44">
          <cell r="AI44">
            <v>85338</v>
          </cell>
          <cell r="AJ44" t="str">
            <v>Princess Street</v>
          </cell>
          <cell r="AK44" t="str">
            <v>-</v>
          </cell>
          <cell r="AL44" t="str">
            <v>-</v>
          </cell>
        </row>
        <row r="45">
          <cell r="AI45">
            <v>85339</v>
          </cell>
          <cell r="AJ45" t="str">
            <v>Newcastle Street</v>
          </cell>
          <cell r="AK45">
            <v>131</v>
          </cell>
          <cell r="AL45">
            <v>33</v>
          </cell>
        </row>
        <row r="46">
          <cell r="AI46">
            <v>85340</v>
          </cell>
          <cell r="AJ46" t="str">
            <v>Blantyre Street</v>
          </cell>
          <cell r="AK46">
            <v>13</v>
          </cell>
          <cell r="AL46">
            <v>24</v>
          </cell>
        </row>
        <row r="47">
          <cell r="AI47">
            <v>85341</v>
          </cell>
          <cell r="AJ47" t="str">
            <v>Potato Wharf</v>
          </cell>
          <cell r="AK47">
            <v>11</v>
          </cell>
          <cell r="AL47">
            <v>0</v>
          </cell>
        </row>
        <row r="48">
          <cell r="AI48">
            <v>85342</v>
          </cell>
          <cell r="AJ48" t="str">
            <v>Bloom Street</v>
          </cell>
          <cell r="AK48">
            <v>213</v>
          </cell>
          <cell r="AL48">
            <v>54</v>
          </cell>
        </row>
        <row r="49">
          <cell r="AI49">
            <v>85344</v>
          </cell>
          <cell r="AJ49" t="str">
            <v xml:space="preserve">MEN Arena </v>
          </cell>
          <cell r="AK49" t="str">
            <v>-</v>
          </cell>
          <cell r="AL49" t="str">
            <v>-</v>
          </cell>
        </row>
        <row r="50">
          <cell r="AI50">
            <v>85349</v>
          </cell>
          <cell r="AJ50" t="str">
            <v>New Bridge Street</v>
          </cell>
          <cell r="AK50">
            <v>137</v>
          </cell>
          <cell r="AL50">
            <v>19</v>
          </cell>
        </row>
        <row r="51">
          <cell r="AI51">
            <v>85350</v>
          </cell>
          <cell r="AJ51" t="str">
            <v>Water Street</v>
          </cell>
          <cell r="AK51">
            <v>658</v>
          </cell>
          <cell r="AL51">
            <v>136</v>
          </cell>
        </row>
        <row r="52">
          <cell r="AI52">
            <v>85351</v>
          </cell>
          <cell r="AJ52" t="str">
            <v>New Quay Street</v>
          </cell>
          <cell r="AK52">
            <v>832</v>
          </cell>
          <cell r="AL52">
            <v>165</v>
          </cell>
        </row>
        <row r="53">
          <cell r="AI53">
            <v>85352</v>
          </cell>
          <cell r="AJ53" t="str">
            <v>Prince's Footbridge</v>
          </cell>
          <cell r="AK53" t="str">
            <v>-</v>
          </cell>
          <cell r="AL53" t="str">
            <v>-</v>
          </cell>
        </row>
        <row r="54">
          <cell r="AI54">
            <v>85353</v>
          </cell>
          <cell r="AJ54" t="str">
            <v>Higher Oswald Street</v>
          </cell>
          <cell r="AK54">
            <v>244</v>
          </cell>
          <cell r="AL54">
            <v>182</v>
          </cell>
        </row>
        <row r="55">
          <cell r="AI55">
            <v>85357</v>
          </cell>
          <cell r="AJ55" t="str">
            <v>Egerton Street Towpath</v>
          </cell>
          <cell r="AK55">
            <v>583</v>
          </cell>
          <cell r="AL55">
            <v>90</v>
          </cell>
        </row>
        <row r="56">
          <cell r="AI56">
            <v>85358</v>
          </cell>
          <cell r="AJ56" t="str">
            <v>Gore Street</v>
          </cell>
          <cell r="AK56">
            <v>48</v>
          </cell>
          <cell r="AL56">
            <v>19</v>
          </cell>
        </row>
        <row r="57">
          <cell r="AI57">
            <v>85359</v>
          </cell>
          <cell r="AJ57" t="str">
            <v>Trinity Way</v>
          </cell>
          <cell r="AK57">
            <v>116</v>
          </cell>
          <cell r="AL57">
            <v>35</v>
          </cell>
        </row>
        <row r="58">
          <cell r="AI58">
            <v>85361</v>
          </cell>
          <cell r="AJ58" t="str">
            <v>Hulme Street</v>
          </cell>
          <cell r="AK58" t="str">
            <v>-</v>
          </cell>
          <cell r="AL58" t="str">
            <v>-</v>
          </cell>
        </row>
        <row r="59">
          <cell r="AI59">
            <v>85363</v>
          </cell>
          <cell r="AJ59" t="str">
            <v>Entrance to Aldi Car Park</v>
          </cell>
          <cell r="AK59">
            <v>350</v>
          </cell>
          <cell r="AL59">
            <v>203</v>
          </cell>
        </row>
        <row r="60">
          <cell r="AI60">
            <v>85364</v>
          </cell>
          <cell r="AJ60" t="str">
            <v>Blantyre Street</v>
          </cell>
          <cell r="AK60">
            <v>5</v>
          </cell>
          <cell r="AL60">
            <v>7</v>
          </cell>
        </row>
        <row r="61">
          <cell r="AI61">
            <v>85365</v>
          </cell>
          <cell r="AJ61" t="str">
            <v>Gt. Ancoats St. Towpath</v>
          </cell>
          <cell r="AK61">
            <v>248</v>
          </cell>
          <cell r="AL61">
            <v>68</v>
          </cell>
        </row>
        <row r="62">
          <cell r="AI62">
            <v>85366</v>
          </cell>
          <cell r="AJ62" t="str">
            <v>Wilmott Street</v>
          </cell>
          <cell r="AK62">
            <v>20</v>
          </cell>
          <cell r="AL62">
            <v>1</v>
          </cell>
        </row>
        <row r="63">
          <cell r="AI63">
            <v>85368</v>
          </cell>
          <cell r="AJ63" t="str">
            <v>Millbank Street*</v>
          </cell>
          <cell r="AK63">
            <v>24</v>
          </cell>
          <cell r="AL63">
            <v>1</v>
          </cell>
        </row>
        <row r="64">
          <cell r="AI64">
            <v>85369</v>
          </cell>
          <cell r="AJ64" t="str">
            <v>Riga Street</v>
          </cell>
          <cell r="AK64">
            <v>50</v>
          </cell>
          <cell r="AL64">
            <v>89</v>
          </cell>
        </row>
        <row r="65">
          <cell r="AI65">
            <v>85371</v>
          </cell>
          <cell r="AJ65" t="str">
            <v>Great Ancoats Street Towpath 2</v>
          </cell>
          <cell r="AK65">
            <v>9</v>
          </cell>
          <cell r="AL65">
            <v>15</v>
          </cell>
        </row>
        <row r="66">
          <cell r="AI66">
            <v>85372</v>
          </cell>
          <cell r="AJ66" t="str">
            <v>Lomax Street</v>
          </cell>
          <cell r="AK66">
            <v>0</v>
          </cell>
          <cell r="AL66">
            <v>4</v>
          </cell>
        </row>
        <row r="67">
          <cell r="AI67">
            <v>85380</v>
          </cell>
          <cell r="AJ67" t="str">
            <v>Path btwn Irwell St &amp; New Bailey St</v>
          </cell>
          <cell r="AK67">
            <v>202</v>
          </cell>
          <cell r="AL67">
            <v>48</v>
          </cell>
        </row>
        <row r="68">
          <cell r="AI68">
            <v>85381</v>
          </cell>
          <cell r="AJ68" t="str">
            <v>Crown Street</v>
          </cell>
          <cell r="AK68" t="str">
            <v>-</v>
          </cell>
          <cell r="AL68" t="str">
            <v>-</v>
          </cell>
        </row>
        <row r="69">
          <cell r="AI69">
            <v>85382</v>
          </cell>
          <cell r="AJ69" t="str">
            <v>Queen Street</v>
          </cell>
          <cell r="AK69">
            <v>2</v>
          </cell>
          <cell r="AL69">
            <v>2</v>
          </cell>
        </row>
        <row r="70">
          <cell r="AI70">
            <v>85384</v>
          </cell>
          <cell r="AJ70" t="str">
            <v>Mirabel Street</v>
          </cell>
          <cell r="AK70">
            <v>2</v>
          </cell>
          <cell r="AL70">
            <v>12</v>
          </cell>
        </row>
        <row r="71">
          <cell r="AI71">
            <v>85385</v>
          </cell>
          <cell r="AJ71" t="str">
            <v>Brook Street</v>
          </cell>
          <cell r="AK71">
            <v>163</v>
          </cell>
          <cell r="AL71">
            <v>125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5">
          <cell r="A5">
            <v>85301</v>
          </cell>
          <cell r="B5"/>
          <cell r="C5"/>
          <cell r="D5"/>
          <cell r="E5"/>
        </row>
        <row r="6">
          <cell r="A6">
            <v>85302</v>
          </cell>
          <cell r="B6"/>
          <cell r="C6"/>
          <cell r="D6"/>
          <cell r="E6"/>
        </row>
        <row r="7">
          <cell r="A7">
            <v>85303</v>
          </cell>
          <cell r="B7">
            <v>9</v>
          </cell>
          <cell r="C7">
            <v>1</v>
          </cell>
          <cell r="D7">
            <v>15</v>
          </cell>
          <cell r="E7">
            <v>25</v>
          </cell>
        </row>
        <row r="8">
          <cell r="A8">
            <v>85304</v>
          </cell>
          <cell r="B8"/>
          <cell r="C8"/>
          <cell r="D8"/>
          <cell r="E8"/>
        </row>
        <row r="9">
          <cell r="A9">
            <v>85305</v>
          </cell>
          <cell r="B9"/>
          <cell r="C9"/>
          <cell r="D9"/>
          <cell r="E9"/>
        </row>
        <row r="10">
          <cell r="A10">
            <v>85306</v>
          </cell>
          <cell r="B10"/>
          <cell r="C10"/>
          <cell r="D10"/>
          <cell r="E10"/>
        </row>
        <row r="11">
          <cell r="A11">
            <v>85307</v>
          </cell>
          <cell r="B11"/>
          <cell r="C11"/>
          <cell r="D11"/>
          <cell r="E11"/>
        </row>
        <row r="12">
          <cell r="A12">
            <v>85308</v>
          </cell>
          <cell r="B12"/>
          <cell r="C12"/>
          <cell r="D12"/>
          <cell r="E12"/>
        </row>
        <row r="13">
          <cell r="A13">
            <v>85309</v>
          </cell>
          <cell r="B13"/>
          <cell r="C13"/>
          <cell r="D13"/>
          <cell r="E13"/>
        </row>
        <row r="14">
          <cell r="A14">
            <v>85310</v>
          </cell>
          <cell r="B14">
            <v>0</v>
          </cell>
          <cell r="C14">
            <v>0</v>
          </cell>
          <cell r="D14">
            <v>0</v>
          </cell>
          <cell r="E14">
            <v>0</v>
          </cell>
        </row>
        <row r="15">
          <cell r="A15">
            <v>85311</v>
          </cell>
          <cell r="B15"/>
          <cell r="C15"/>
          <cell r="D15"/>
          <cell r="E15"/>
        </row>
        <row r="16">
          <cell r="A16">
            <v>85312</v>
          </cell>
          <cell r="B16"/>
          <cell r="C16"/>
          <cell r="D16"/>
          <cell r="E16"/>
        </row>
        <row r="17">
          <cell r="A17">
            <v>85313</v>
          </cell>
          <cell r="B17"/>
          <cell r="C17"/>
          <cell r="D17"/>
          <cell r="E17"/>
        </row>
        <row r="18">
          <cell r="A18">
            <v>85314</v>
          </cell>
          <cell r="B18">
            <v>2</v>
          </cell>
          <cell r="C18">
            <v>0</v>
          </cell>
          <cell r="D18">
            <v>2</v>
          </cell>
          <cell r="E18">
            <v>4</v>
          </cell>
        </row>
        <row r="19">
          <cell r="A19">
            <v>85315</v>
          </cell>
          <cell r="B19"/>
          <cell r="C19"/>
          <cell r="D19"/>
          <cell r="E19"/>
        </row>
        <row r="20">
          <cell r="A20">
            <v>85316</v>
          </cell>
          <cell r="B20"/>
          <cell r="C20"/>
          <cell r="D20"/>
          <cell r="E20"/>
        </row>
        <row r="21">
          <cell r="A21">
            <v>85317</v>
          </cell>
          <cell r="B21"/>
          <cell r="C21"/>
          <cell r="D21"/>
          <cell r="E21"/>
        </row>
        <row r="22">
          <cell r="A22">
            <v>85318</v>
          </cell>
          <cell r="B22"/>
          <cell r="C22"/>
          <cell r="D22"/>
          <cell r="E22"/>
        </row>
        <row r="23">
          <cell r="A23">
            <v>85319</v>
          </cell>
          <cell r="B23"/>
          <cell r="C23"/>
          <cell r="D23"/>
          <cell r="E23"/>
        </row>
        <row r="24">
          <cell r="A24">
            <v>85320</v>
          </cell>
          <cell r="B24"/>
          <cell r="C24"/>
          <cell r="D24"/>
          <cell r="E24"/>
        </row>
        <row r="25">
          <cell r="A25">
            <v>85321</v>
          </cell>
          <cell r="B25"/>
          <cell r="C25"/>
          <cell r="D25"/>
          <cell r="E25"/>
        </row>
        <row r="26">
          <cell r="A26">
            <v>85323</v>
          </cell>
          <cell r="B26"/>
          <cell r="C26"/>
          <cell r="D26"/>
          <cell r="E26"/>
        </row>
        <row r="27">
          <cell r="A27">
            <v>85324</v>
          </cell>
          <cell r="B27"/>
          <cell r="C27"/>
          <cell r="D27"/>
          <cell r="E27"/>
        </row>
        <row r="28">
          <cell r="A28">
            <v>85327</v>
          </cell>
          <cell r="B28"/>
          <cell r="C28"/>
          <cell r="D28"/>
          <cell r="E28"/>
        </row>
        <row r="29">
          <cell r="A29">
            <v>85328</v>
          </cell>
          <cell r="B29"/>
          <cell r="C29"/>
          <cell r="D29"/>
          <cell r="E29"/>
        </row>
        <row r="30">
          <cell r="A30">
            <v>85335</v>
          </cell>
          <cell r="B30">
            <v>1</v>
          </cell>
          <cell r="C30">
            <v>0</v>
          </cell>
          <cell r="D30">
            <v>4</v>
          </cell>
          <cell r="E30">
            <v>5</v>
          </cell>
        </row>
        <row r="31">
          <cell r="A31">
            <v>85336</v>
          </cell>
          <cell r="B31">
            <v>20</v>
          </cell>
          <cell r="C31">
            <v>12</v>
          </cell>
          <cell r="D31">
            <v>10</v>
          </cell>
          <cell r="E31">
            <v>42</v>
          </cell>
        </row>
        <row r="32">
          <cell r="A32">
            <v>85337</v>
          </cell>
          <cell r="B32">
            <v>5</v>
          </cell>
          <cell r="C32">
            <v>0</v>
          </cell>
          <cell r="D32">
            <v>1</v>
          </cell>
          <cell r="E32">
            <v>6</v>
          </cell>
        </row>
        <row r="33">
          <cell r="A33">
            <v>85338</v>
          </cell>
          <cell r="B33"/>
          <cell r="C33"/>
          <cell r="D33"/>
          <cell r="E33"/>
        </row>
        <row r="34">
          <cell r="A34">
            <v>85339</v>
          </cell>
          <cell r="B34">
            <v>45</v>
          </cell>
          <cell r="C34">
            <v>11</v>
          </cell>
          <cell r="D34">
            <v>5</v>
          </cell>
          <cell r="E34">
            <v>61</v>
          </cell>
        </row>
        <row r="35">
          <cell r="A35">
            <v>85340</v>
          </cell>
          <cell r="B35">
            <v>1</v>
          </cell>
          <cell r="C35">
            <v>0</v>
          </cell>
          <cell r="D35">
            <v>0</v>
          </cell>
          <cell r="E35">
            <v>1</v>
          </cell>
        </row>
        <row r="36">
          <cell r="A36">
            <v>85341</v>
          </cell>
          <cell r="B36">
            <v>4</v>
          </cell>
          <cell r="C36">
            <v>1</v>
          </cell>
          <cell r="D36">
            <v>1</v>
          </cell>
          <cell r="E36">
            <v>6</v>
          </cell>
        </row>
        <row r="37">
          <cell r="A37">
            <v>85342</v>
          </cell>
          <cell r="B37">
            <v>3</v>
          </cell>
          <cell r="C37">
            <v>1</v>
          </cell>
          <cell r="D37">
            <v>0</v>
          </cell>
          <cell r="E37">
            <v>4</v>
          </cell>
        </row>
        <row r="38">
          <cell r="A38">
            <v>85344</v>
          </cell>
          <cell r="B38"/>
          <cell r="C38"/>
          <cell r="D38"/>
          <cell r="E38"/>
        </row>
        <row r="39">
          <cell r="A39">
            <v>85349</v>
          </cell>
          <cell r="B39"/>
          <cell r="C39"/>
          <cell r="D39"/>
          <cell r="E39"/>
        </row>
        <row r="40">
          <cell r="A40">
            <v>85350</v>
          </cell>
          <cell r="B40"/>
          <cell r="C40"/>
          <cell r="D40"/>
          <cell r="E40"/>
        </row>
        <row r="41">
          <cell r="A41">
            <v>85351</v>
          </cell>
          <cell r="B41"/>
          <cell r="C41"/>
          <cell r="D41"/>
          <cell r="E41"/>
        </row>
        <row r="42">
          <cell r="A42">
            <v>85352</v>
          </cell>
          <cell r="B42"/>
          <cell r="C42"/>
          <cell r="D42"/>
          <cell r="E42"/>
        </row>
        <row r="43">
          <cell r="A43">
            <v>85353</v>
          </cell>
          <cell r="B43">
            <v>5</v>
          </cell>
          <cell r="C43">
            <v>6</v>
          </cell>
          <cell r="D43">
            <v>10</v>
          </cell>
          <cell r="E43">
            <v>21</v>
          </cell>
        </row>
        <row r="44">
          <cell r="A44">
            <v>85357</v>
          </cell>
          <cell r="B44">
            <v>46</v>
          </cell>
          <cell r="C44">
            <v>8</v>
          </cell>
          <cell r="D44">
            <v>23</v>
          </cell>
          <cell r="E44">
            <v>77</v>
          </cell>
        </row>
        <row r="45">
          <cell r="A45">
            <v>85358</v>
          </cell>
          <cell r="B45">
            <v>0</v>
          </cell>
          <cell r="C45">
            <v>0</v>
          </cell>
          <cell r="D45">
            <v>0</v>
          </cell>
          <cell r="E45">
            <v>0</v>
          </cell>
        </row>
        <row r="46">
          <cell r="A46">
            <v>85359</v>
          </cell>
          <cell r="B46">
            <v>1</v>
          </cell>
          <cell r="C46">
            <v>3</v>
          </cell>
          <cell r="D46">
            <v>1</v>
          </cell>
          <cell r="E46">
            <v>5</v>
          </cell>
        </row>
        <row r="47">
          <cell r="A47">
            <v>85361</v>
          </cell>
          <cell r="B47"/>
          <cell r="C47"/>
          <cell r="D47"/>
          <cell r="E47"/>
        </row>
        <row r="48">
          <cell r="A48">
            <v>85363</v>
          </cell>
          <cell r="B48"/>
          <cell r="C48"/>
          <cell r="D48"/>
          <cell r="E48"/>
        </row>
        <row r="49">
          <cell r="A49">
            <v>85364</v>
          </cell>
          <cell r="B49"/>
          <cell r="C49"/>
          <cell r="D49"/>
          <cell r="E49"/>
        </row>
        <row r="50">
          <cell r="A50">
            <v>85365</v>
          </cell>
          <cell r="B50">
            <v>31</v>
          </cell>
          <cell r="C50">
            <v>12</v>
          </cell>
          <cell r="D50">
            <v>8</v>
          </cell>
          <cell r="E50">
            <v>51</v>
          </cell>
        </row>
        <row r="51">
          <cell r="A51">
            <v>85366</v>
          </cell>
          <cell r="B51">
            <v>3</v>
          </cell>
          <cell r="C51">
            <v>0</v>
          </cell>
          <cell r="D51">
            <v>1</v>
          </cell>
          <cell r="E51">
            <v>4</v>
          </cell>
        </row>
        <row r="52">
          <cell r="A52">
            <v>85367</v>
          </cell>
          <cell r="B52"/>
          <cell r="C52"/>
          <cell r="D52"/>
          <cell r="E52"/>
        </row>
        <row r="53">
          <cell r="A53">
            <v>85368</v>
          </cell>
          <cell r="B53">
            <v>0</v>
          </cell>
          <cell r="C53">
            <v>0</v>
          </cell>
          <cell r="D53">
            <v>0</v>
          </cell>
          <cell r="E53">
            <v>0</v>
          </cell>
        </row>
        <row r="54">
          <cell r="A54">
            <v>85369</v>
          </cell>
          <cell r="B54">
            <v>0</v>
          </cell>
          <cell r="C54">
            <v>0</v>
          </cell>
          <cell r="D54">
            <v>2</v>
          </cell>
          <cell r="E54">
            <v>2</v>
          </cell>
        </row>
        <row r="55">
          <cell r="A55">
            <v>85370</v>
          </cell>
          <cell r="B55">
            <v>0</v>
          </cell>
          <cell r="C55">
            <v>0</v>
          </cell>
          <cell r="D55">
            <v>0</v>
          </cell>
          <cell r="E55">
            <v>0</v>
          </cell>
        </row>
        <row r="56">
          <cell r="A56">
            <v>85371</v>
          </cell>
          <cell r="B56">
            <v>1</v>
          </cell>
          <cell r="C56">
            <v>1</v>
          </cell>
          <cell r="D56">
            <v>1</v>
          </cell>
          <cell r="E56">
            <v>3</v>
          </cell>
        </row>
        <row r="57">
          <cell r="A57">
            <v>85372</v>
          </cell>
          <cell r="B57"/>
          <cell r="C57"/>
          <cell r="D57"/>
          <cell r="E57"/>
        </row>
        <row r="58">
          <cell r="A58">
            <v>85380</v>
          </cell>
          <cell r="B58">
            <v>17</v>
          </cell>
          <cell r="C58">
            <v>4</v>
          </cell>
          <cell r="D58">
            <v>1</v>
          </cell>
          <cell r="E58">
            <v>22</v>
          </cell>
        </row>
        <row r="59">
          <cell r="A59">
            <v>85381</v>
          </cell>
          <cell r="B59"/>
          <cell r="C59"/>
          <cell r="D59"/>
          <cell r="E59"/>
        </row>
        <row r="60">
          <cell r="A60">
            <v>85382</v>
          </cell>
          <cell r="B60">
            <v>0</v>
          </cell>
          <cell r="C60">
            <v>0</v>
          </cell>
          <cell r="D60">
            <v>0</v>
          </cell>
          <cell r="E60">
            <v>0</v>
          </cell>
        </row>
        <row r="61">
          <cell r="A61">
            <v>85384</v>
          </cell>
          <cell r="B61">
            <v>0</v>
          </cell>
          <cell r="C61">
            <v>1</v>
          </cell>
          <cell r="D61">
            <v>0</v>
          </cell>
          <cell r="E61">
            <v>1</v>
          </cell>
        </row>
        <row r="62">
          <cell r="A62">
            <v>85385</v>
          </cell>
          <cell r="B62"/>
          <cell r="C62"/>
          <cell r="D62"/>
          <cell r="E62"/>
        </row>
        <row r="63">
          <cell r="A63" t="str">
            <v>Grand Total</v>
          </cell>
          <cell r="B63">
            <v>194</v>
          </cell>
          <cell r="C63">
            <v>61</v>
          </cell>
          <cell r="D63">
            <v>85</v>
          </cell>
          <cell r="E63">
            <v>340</v>
          </cell>
        </row>
        <row r="64">
          <cell r="A64"/>
          <cell r="B64"/>
          <cell r="C64"/>
          <cell r="D64"/>
          <cell r="E64"/>
        </row>
        <row r="65">
          <cell r="A65"/>
          <cell r="B65"/>
          <cell r="C65"/>
          <cell r="D65"/>
          <cell r="E65"/>
        </row>
        <row r="66">
          <cell r="A66"/>
          <cell r="B66"/>
          <cell r="C66"/>
          <cell r="D66"/>
          <cell r="E66"/>
        </row>
        <row r="67">
          <cell r="A67"/>
          <cell r="B67"/>
          <cell r="C67"/>
          <cell r="D67"/>
          <cell r="E67"/>
        </row>
        <row r="68">
          <cell r="A68"/>
          <cell r="B68"/>
          <cell r="C68"/>
          <cell r="D68"/>
          <cell r="E68"/>
        </row>
        <row r="69">
          <cell r="A69"/>
          <cell r="B69"/>
          <cell r="C69"/>
          <cell r="D69"/>
          <cell r="E69"/>
        </row>
        <row r="70">
          <cell r="A70"/>
          <cell r="B70"/>
          <cell r="C70"/>
          <cell r="D70"/>
          <cell r="E70"/>
        </row>
        <row r="71">
          <cell r="A71"/>
          <cell r="B71"/>
          <cell r="C71"/>
          <cell r="D71"/>
          <cell r="E71"/>
        </row>
        <row r="72">
          <cell r="A72"/>
          <cell r="B72"/>
          <cell r="C72"/>
          <cell r="D72"/>
          <cell r="E72"/>
        </row>
        <row r="73">
          <cell r="A73"/>
          <cell r="B73"/>
          <cell r="C73"/>
          <cell r="D73"/>
          <cell r="E73"/>
        </row>
        <row r="74">
          <cell r="A74"/>
          <cell r="B74"/>
          <cell r="C74"/>
          <cell r="D74"/>
          <cell r="E74"/>
        </row>
        <row r="75">
          <cell r="A75"/>
          <cell r="B75"/>
          <cell r="C75"/>
          <cell r="D75"/>
          <cell r="E75"/>
        </row>
        <row r="76">
          <cell r="A76"/>
          <cell r="B76"/>
          <cell r="C76"/>
          <cell r="D76"/>
          <cell r="E76"/>
        </row>
        <row r="77">
          <cell r="A77"/>
          <cell r="B77"/>
          <cell r="C77"/>
          <cell r="D77"/>
          <cell r="E77"/>
        </row>
        <row r="78">
          <cell r="A78"/>
          <cell r="B78"/>
          <cell r="C78"/>
          <cell r="D78"/>
          <cell r="E78"/>
        </row>
        <row r="79">
          <cell r="A79"/>
          <cell r="B79"/>
          <cell r="C79"/>
          <cell r="D79"/>
          <cell r="E79"/>
        </row>
        <row r="80">
          <cell r="A80"/>
          <cell r="B80"/>
          <cell r="C80"/>
          <cell r="D80"/>
          <cell r="E80"/>
        </row>
        <row r="81">
          <cell r="A81"/>
          <cell r="B81"/>
          <cell r="C81"/>
          <cell r="D81"/>
          <cell r="E81"/>
        </row>
        <row r="82">
          <cell r="A82"/>
          <cell r="B82"/>
          <cell r="C82"/>
          <cell r="D82"/>
          <cell r="E82"/>
        </row>
        <row r="83">
          <cell r="A83"/>
          <cell r="B83"/>
          <cell r="C83"/>
          <cell r="D83"/>
          <cell r="E83"/>
        </row>
        <row r="84">
          <cell r="A84"/>
          <cell r="B84"/>
          <cell r="C84"/>
          <cell r="D84"/>
          <cell r="E84"/>
        </row>
        <row r="85">
          <cell r="A85"/>
          <cell r="B85"/>
          <cell r="C85"/>
          <cell r="D85"/>
          <cell r="E85"/>
        </row>
        <row r="86">
          <cell r="A86"/>
          <cell r="B86"/>
          <cell r="C86"/>
          <cell r="D86"/>
          <cell r="E86"/>
        </row>
        <row r="87">
          <cell r="A87"/>
          <cell r="B87"/>
          <cell r="C87"/>
          <cell r="D87"/>
          <cell r="E87"/>
        </row>
        <row r="88">
          <cell r="A88"/>
          <cell r="B88"/>
          <cell r="C88"/>
          <cell r="D88"/>
          <cell r="E88"/>
        </row>
        <row r="89">
          <cell r="A89"/>
          <cell r="B89"/>
          <cell r="C89"/>
          <cell r="D89"/>
          <cell r="E89"/>
        </row>
        <row r="90">
          <cell r="A90"/>
          <cell r="B90"/>
          <cell r="C90"/>
          <cell r="D90"/>
          <cell r="E90"/>
        </row>
        <row r="91">
          <cell r="A91"/>
          <cell r="B91"/>
          <cell r="C91"/>
          <cell r="D91"/>
          <cell r="E91"/>
        </row>
        <row r="92">
          <cell r="A92"/>
          <cell r="B92"/>
          <cell r="C92"/>
          <cell r="D92"/>
          <cell r="E92"/>
        </row>
        <row r="93">
          <cell r="A93"/>
          <cell r="B93"/>
          <cell r="C93"/>
          <cell r="D93"/>
          <cell r="E93"/>
        </row>
        <row r="94">
          <cell r="A94"/>
          <cell r="B94"/>
          <cell r="C94"/>
          <cell r="D94"/>
          <cell r="E94"/>
        </row>
        <row r="95">
          <cell r="A95"/>
          <cell r="B95"/>
          <cell r="C95"/>
          <cell r="D95"/>
          <cell r="E95"/>
        </row>
        <row r="96">
          <cell r="A96"/>
          <cell r="B96"/>
          <cell r="C96"/>
          <cell r="D96"/>
          <cell r="E96"/>
        </row>
        <row r="97">
          <cell r="A97"/>
          <cell r="B97"/>
          <cell r="C97"/>
          <cell r="D97"/>
          <cell r="E97"/>
        </row>
        <row r="98">
          <cell r="A98"/>
          <cell r="B98"/>
          <cell r="C98"/>
          <cell r="D98"/>
          <cell r="E98"/>
        </row>
        <row r="99">
          <cell r="A99"/>
          <cell r="B99"/>
          <cell r="C99"/>
          <cell r="D99"/>
          <cell r="E99"/>
        </row>
        <row r="100">
          <cell r="A100"/>
          <cell r="B100"/>
          <cell r="C100"/>
          <cell r="D100"/>
          <cell r="E100"/>
        </row>
        <row r="101">
          <cell r="A101"/>
          <cell r="B101"/>
          <cell r="C101"/>
          <cell r="D101"/>
          <cell r="E101"/>
        </row>
        <row r="102">
          <cell r="A102"/>
          <cell r="B102"/>
          <cell r="C102"/>
          <cell r="D102"/>
          <cell r="E102"/>
        </row>
        <row r="103">
          <cell r="A103"/>
          <cell r="B103"/>
          <cell r="C103"/>
          <cell r="D103"/>
          <cell r="E103"/>
        </row>
        <row r="104">
          <cell r="A104"/>
          <cell r="B104"/>
          <cell r="C104"/>
          <cell r="D104"/>
          <cell r="E104"/>
        </row>
        <row r="105">
          <cell r="A105"/>
          <cell r="B105"/>
          <cell r="C105"/>
          <cell r="D105"/>
          <cell r="E105"/>
        </row>
        <row r="106">
          <cell r="A106"/>
          <cell r="B106"/>
          <cell r="C106"/>
          <cell r="D106"/>
          <cell r="E106"/>
        </row>
        <row r="107">
          <cell r="A107"/>
          <cell r="B107"/>
          <cell r="C107"/>
          <cell r="D107"/>
          <cell r="E107"/>
        </row>
        <row r="108">
          <cell r="A108"/>
          <cell r="B108"/>
          <cell r="C108"/>
          <cell r="D108"/>
          <cell r="E108"/>
        </row>
        <row r="109">
          <cell r="A109"/>
          <cell r="B109"/>
          <cell r="C109"/>
          <cell r="D109"/>
          <cell r="E109"/>
        </row>
        <row r="110">
          <cell r="A110"/>
          <cell r="B110"/>
          <cell r="C110"/>
          <cell r="D110"/>
          <cell r="E110"/>
        </row>
        <row r="111">
          <cell r="A111"/>
          <cell r="B111"/>
          <cell r="C111"/>
          <cell r="D111"/>
          <cell r="E111"/>
        </row>
        <row r="112">
          <cell r="A112"/>
          <cell r="B112"/>
          <cell r="C112"/>
          <cell r="D112"/>
          <cell r="E112"/>
        </row>
        <row r="113">
          <cell r="A113"/>
          <cell r="B113"/>
          <cell r="C113"/>
          <cell r="D113"/>
          <cell r="E113"/>
        </row>
        <row r="114">
          <cell r="A114"/>
          <cell r="B114"/>
          <cell r="C114"/>
          <cell r="D114"/>
          <cell r="E114"/>
        </row>
        <row r="115">
          <cell r="A115"/>
          <cell r="B115"/>
          <cell r="C115"/>
          <cell r="D115"/>
          <cell r="E115"/>
        </row>
        <row r="116">
          <cell r="A116"/>
          <cell r="B116"/>
          <cell r="C116"/>
          <cell r="D116"/>
          <cell r="E116"/>
        </row>
        <row r="117">
          <cell r="A117"/>
          <cell r="B117"/>
          <cell r="C117"/>
          <cell r="D117"/>
          <cell r="E117"/>
        </row>
        <row r="118">
          <cell r="A118"/>
          <cell r="B118"/>
          <cell r="C118"/>
          <cell r="D118"/>
          <cell r="E118"/>
        </row>
        <row r="119">
          <cell r="A119"/>
          <cell r="B119"/>
          <cell r="C119"/>
          <cell r="D119"/>
          <cell r="E119"/>
        </row>
        <row r="120">
          <cell r="A120"/>
          <cell r="B120"/>
          <cell r="C120"/>
          <cell r="D120"/>
          <cell r="E120"/>
        </row>
        <row r="121">
          <cell r="A121"/>
          <cell r="B121"/>
          <cell r="C121"/>
          <cell r="D121"/>
          <cell r="E121"/>
        </row>
        <row r="122">
          <cell r="A122"/>
          <cell r="B122"/>
          <cell r="C122"/>
          <cell r="D122"/>
          <cell r="E122"/>
        </row>
        <row r="123">
          <cell r="A123"/>
          <cell r="B123"/>
          <cell r="C123"/>
          <cell r="D123"/>
          <cell r="E123"/>
        </row>
        <row r="124">
          <cell r="A124"/>
          <cell r="B124"/>
          <cell r="C124"/>
          <cell r="D124"/>
          <cell r="E124"/>
        </row>
        <row r="125">
          <cell r="A125"/>
          <cell r="B125"/>
          <cell r="C125"/>
          <cell r="D125"/>
          <cell r="E125"/>
        </row>
        <row r="126">
          <cell r="A126"/>
          <cell r="B126"/>
          <cell r="C126"/>
          <cell r="D126"/>
          <cell r="E126"/>
        </row>
        <row r="127">
          <cell r="A127"/>
          <cell r="B127"/>
          <cell r="C127"/>
          <cell r="D127"/>
          <cell r="E127"/>
        </row>
        <row r="128">
          <cell r="A128"/>
          <cell r="B128"/>
          <cell r="C128"/>
          <cell r="D128"/>
          <cell r="E128"/>
        </row>
        <row r="129">
          <cell r="A129"/>
          <cell r="B129"/>
          <cell r="C129"/>
          <cell r="D129"/>
          <cell r="E129"/>
        </row>
        <row r="130">
          <cell r="A130"/>
          <cell r="B130"/>
          <cell r="C130"/>
          <cell r="D130"/>
          <cell r="E130"/>
        </row>
        <row r="131">
          <cell r="A131"/>
          <cell r="B131"/>
          <cell r="C131"/>
          <cell r="D131"/>
          <cell r="E131"/>
        </row>
        <row r="132">
          <cell r="A132"/>
          <cell r="B132"/>
          <cell r="C132"/>
          <cell r="D132"/>
          <cell r="E132"/>
        </row>
        <row r="133">
          <cell r="A133"/>
          <cell r="B133"/>
          <cell r="C133"/>
          <cell r="D133"/>
          <cell r="E133"/>
        </row>
        <row r="134">
          <cell r="A134"/>
          <cell r="B134"/>
          <cell r="C134"/>
          <cell r="D134"/>
          <cell r="E134"/>
        </row>
        <row r="135">
          <cell r="A135"/>
          <cell r="B135"/>
          <cell r="C135"/>
          <cell r="D135"/>
          <cell r="E135"/>
        </row>
        <row r="136">
          <cell r="A136"/>
          <cell r="B136"/>
          <cell r="C136"/>
          <cell r="D136"/>
          <cell r="E136"/>
        </row>
        <row r="137">
          <cell r="A137"/>
          <cell r="B137"/>
          <cell r="C137"/>
          <cell r="D137"/>
          <cell r="E137"/>
        </row>
        <row r="138">
          <cell r="A138"/>
          <cell r="B138"/>
          <cell r="C138"/>
          <cell r="D138"/>
          <cell r="E138"/>
        </row>
        <row r="139">
          <cell r="A139"/>
          <cell r="B139"/>
          <cell r="C139"/>
          <cell r="D139"/>
          <cell r="E139"/>
        </row>
        <row r="140">
          <cell r="A140"/>
          <cell r="B140"/>
          <cell r="C140"/>
          <cell r="D140"/>
          <cell r="E140"/>
        </row>
        <row r="141">
          <cell r="A141"/>
          <cell r="B141"/>
          <cell r="C141"/>
          <cell r="D141"/>
          <cell r="E141"/>
        </row>
        <row r="142">
          <cell r="A142"/>
          <cell r="B142"/>
          <cell r="C142"/>
          <cell r="D142"/>
          <cell r="E142"/>
        </row>
        <row r="143">
          <cell r="A143"/>
          <cell r="B143"/>
          <cell r="C143"/>
          <cell r="D143"/>
          <cell r="E143"/>
        </row>
        <row r="144">
          <cell r="A144"/>
          <cell r="B144"/>
          <cell r="C144"/>
          <cell r="D144"/>
          <cell r="E144"/>
        </row>
        <row r="145">
          <cell r="A145"/>
          <cell r="B145"/>
          <cell r="C145"/>
          <cell r="D145"/>
          <cell r="E145"/>
        </row>
        <row r="146">
          <cell r="A146"/>
          <cell r="B146"/>
          <cell r="C146"/>
          <cell r="D146"/>
          <cell r="E146"/>
        </row>
        <row r="147">
          <cell r="A147"/>
          <cell r="B147"/>
          <cell r="C147"/>
          <cell r="D147"/>
          <cell r="E147"/>
        </row>
        <row r="148">
          <cell r="A148"/>
          <cell r="B148"/>
          <cell r="C148"/>
          <cell r="D148"/>
          <cell r="E148"/>
        </row>
        <row r="149">
          <cell r="A149"/>
          <cell r="B149"/>
          <cell r="C149"/>
          <cell r="D149"/>
          <cell r="E149"/>
        </row>
        <row r="150">
          <cell r="A150"/>
          <cell r="B150"/>
          <cell r="C150"/>
          <cell r="D150"/>
          <cell r="E150"/>
        </row>
        <row r="151">
          <cell r="A151"/>
          <cell r="B151"/>
          <cell r="C151"/>
          <cell r="D151"/>
          <cell r="E151"/>
        </row>
        <row r="152">
          <cell r="A152"/>
          <cell r="B152"/>
          <cell r="C152"/>
          <cell r="D152"/>
          <cell r="E152"/>
        </row>
        <row r="153">
          <cell r="A153"/>
          <cell r="B153"/>
          <cell r="C153"/>
          <cell r="D153"/>
          <cell r="E153"/>
        </row>
        <row r="154">
          <cell r="A154"/>
          <cell r="B154"/>
          <cell r="C154"/>
          <cell r="D154"/>
          <cell r="E154"/>
        </row>
        <row r="155">
          <cell r="A155"/>
          <cell r="B155"/>
          <cell r="C155"/>
          <cell r="D155"/>
          <cell r="E155"/>
        </row>
        <row r="156">
          <cell r="A156"/>
          <cell r="B156"/>
          <cell r="C156"/>
          <cell r="D156"/>
          <cell r="E156"/>
        </row>
        <row r="157">
          <cell r="A157"/>
          <cell r="B157"/>
          <cell r="C157"/>
          <cell r="D157"/>
          <cell r="E157"/>
        </row>
        <row r="158">
          <cell r="A158"/>
          <cell r="B158"/>
          <cell r="C158"/>
          <cell r="D158"/>
          <cell r="E158"/>
        </row>
        <row r="159">
          <cell r="A159"/>
          <cell r="B159"/>
          <cell r="C159"/>
          <cell r="D159"/>
          <cell r="E159"/>
        </row>
        <row r="160">
          <cell r="A160"/>
          <cell r="B160"/>
          <cell r="C160"/>
          <cell r="D160"/>
          <cell r="E160"/>
        </row>
        <row r="161">
          <cell r="A161"/>
          <cell r="B161"/>
          <cell r="C161"/>
          <cell r="D161"/>
          <cell r="E161"/>
        </row>
        <row r="162">
          <cell r="A162"/>
          <cell r="B162"/>
          <cell r="C162"/>
          <cell r="D162"/>
          <cell r="E162"/>
        </row>
        <row r="163">
          <cell r="A163"/>
          <cell r="B163"/>
          <cell r="C163"/>
          <cell r="D163"/>
          <cell r="E163"/>
        </row>
        <row r="164">
          <cell r="A164"/>
          <cell r="B164"/>
          <cell r="C164"/>
          <cell r="D164"/>
          <cell r="E164"/>
        </row>
        <row r="165">
          <cell r="A165"/>
          <cell r="B165"/>
          <cell r="C165"/>
          <cell r="D165"/>
          <cell r="E165"/>
        </row>
        <row r="166">
          <cell r="A166"/>
          <cell r="B166"/>
          <cell r="C166"/>
          <cell r="D166"/>
          <cell r="E166"/>
        </row>
        <row r="167">
          <cell r="A167"/>
          <cell r="B167"/>
          <cell r="C167"/>
          <cell r="D167"/>
          <cell r="E167"/>
        </row>
        <row r="168">
          <cell r="A168"/>
          <cell r="B168"/>
          <cell r="C168"/>
          <cell r="D168"/>
          <cell r="E168"/>
        </row>
        <row r="169">
          <cell r="A169"/>
          <cell r="B169"/>
          <cell r="C169"/>
          <cell r="D169"/>
          <cell r="E169"/>
        </row>
      </sheetData>
      <sheetData sheetId="24"/>
      <sheetData sheetId="25"/>
      <sheetData sheetId="26"/>
      <sheetData sheetId="27"/>
      <sheetData sheetId="28"/>
      <sheetData sheetId="29"/>
      <sheetData sheetId="30"/>
      <sheetData sheetId="31"/>
      <sheetData sheetId="32"/>
      <sheetData sheetId="33">
        <row r="4">
          <cell r="A4" t="str">
            <v>Sum of Occupants</v>
          </cell>
          <cell r="B4" t="str">
            <v>Period</v>
          </cell>
          <cell r="C4"/>
          <cell r="D4"/>
        </row>
        <row r="5">
          <cell r="A5" t="str">
            <v>Site</v>
          </cell>
          <cell r="B5" t="str">
            <v>AM</v>
          </cell>
          <cell r="C5" t="str">
            <v>OP</v>
          </cell>
          <cell r="D5" t="str">
            <v>Grand Total</v>
          </cell>
        </row>
        <row r="6">
          <cell r="A6">
            <v>85301</v>
          </cell>
          <cell r="B6">
            <v>733</v>
          </cell>
          <cell r="C6">
            <v>435</v>
          </cell>
          <cell r="D6">
            <v>1168</v>
          </cell>
        </row>
        <row r="7">
          <cell r="A7">
            <v>85302</v>
          </cell>
          <cell r="B7">
            <v>1040</v>
          </cell>
          <cell r="C7">
            <v>481</v>
          </cell>
          <cell r="D7">
            <v>1521</v>
          </cell>
        </row>
        <row r="8">
          <cell r="A8">
            <v>85304</v>
          </cell>
          <cell r="B8">
            <v>3084</v>
          </cell>
          <cell r="C8">
            <v>1299</v>
          </cell>
          <cell r="D8">
            <v>4383</v>
          </cell>
        </row>
        <row r="9">
          <cell r="A9">
            <v>85306</v>
          </cell>
          <cell r="B9">
            <v>3007</v>
          </cell>
          <cell r="C9">
            <v>1517</v>
          </cell>
          <cell r="D9">
            <v>4524</v>
          </cell>
        </row>
        <row r="10">
          <cell r="A10">
            <v>85316</v>
          </cell>
          <cell r="B10">
            <v>892</v>
          </cell>
          <cell r="C10">
            <v>433</v>
          </cell>
          <cell r="D10">
            <v>1325</v>
          </cell>
        </row>
        <row r="11">
          <cell r="A11">
            <v>85317</v>
          </cell>
          <cell r="B11">
            <v>3121</v>
          </cell>
          <cell r="C11">
            <v>1675</v>
          </cell>
          <cell r="D11">
            <v>4796</v>
          </cell>
        </row>
        <row r="12">
          <cell r="A12">
            <v>85318</v>
          </cell>
          <cell r="B12">
            <v>830</v>
          </cell>
          <cell r="C12">
            <v>388</v>
          </cell>
          <cell r="D12">
            <v>1218</v>
          </cell>
        </row>
        <row r="13">
          <cell r="A13">
            <v>85319</v>
          </cell>
          <cell r="B13">
            <v>4418</v>
          </cell>
          <cell r="C13">
            <v>2994</v>
          </cell>
          <cell r="D13">
            <v>7412</v>
          </cell>
        </row>
        <row r="14">
          <cell r="A14">
            <v>85320</v>
          </cell>
          <cell r="B14">
            <v>447</v>
          </cell>
          <cell r="C14">
            <v>316</v>
          </cell>
          <cell r="D14">
            <v>763</v>
          </cell>
        </row>
        <row r="15">
          <cell r="A15">
            <v>85321</v>
          </cell>
          <cell r="B15">
            <v>321</v>
          </cell>
          <cell r="C15">
            <v>258</v>
          </cell>
          <cell r="D15">
            <v>579</v>
          </cell>
        </row>
        <row r="16">
          <cell r="A16">
            <v>85324</v>
          </cell>
          <cell r="B16">
            <v>144</v>
          </cell>
          <cell r="C16">
            <v>105</v>
          </cell>
          <cell r="D16">
            <v>249</v>
          </cell>
        </row>
        <row r="17">
          <cell r="A17">
            <v>85327</v>
          </cell>
          <cell r="B17">
            <v>3889</v>
          </cell>
          <cell r="C17">
            <v>1392</v>
          </cell>
          <cell r="D17">
            <v>5281</v>
          </cell>
        </row>
        <row r="18">
          <cell r="A18">
            <v>85328</v>
          </cell>
          <cell r="B18">
            <v>619</v>
          </cell>
          <cell r="C18">
            <v>369</v>
          </cell>
          <cell r="D18">
            <v>988</v>
          </cell>
        </row>
        <row r="19">
          <cell r="A19">
            <v>85350</v>
          </cell>
          <cell r="B19">
            <v>85</v>
          </cell>
          <cell r="C19">
            <v>37</v>
          </cell>
          <cell r="D19">
            <v>122</v>
          </cell>
        </row>
        <row r="20">
          <cell r="A20">
            <v>85360</v>
          </cell>
          <cell r="B20">
            <v>39</v>
          </cell>
          <cell r="C20">
            <v>118</v>
          </cell>
          <cell r="D20">
            <v>157</v>
          </cell>
        </row>
        <row r="21">
          <cell r="A21" t="str">
            <v>Grand Total</v>
          </cell>
          <cell r="B21">
            <v>22669</v>
          </cell>
          <cell r="C21">
            <v>11817</v>
          </cell>
          <cell r="D21">
            <v>34486</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67"/>
  <sheetViews>
    <sheetView showGridLines="0" tabSelected="1" zoomScaleNormal="100" workbookViewId="0">
      <selection activeCell="A7" sqref="A7"/>
    </sheetView>
  </sheetViews>
  <sheetFormatPr defaultRowHeight="11.25" x14ac:dyDescent="0.2"/>
  <cols>
    <col min="1" max="1" width="86.28515625" style="91" customWidth="1"/>
    <col min="2" max="16384" width="9.140625" style="91"/>
  </cols>
  <sheetData>
    <row r="1" spans="1:2" ht="58.5" customHeight="1" x14ac:dyDescent="0.2">
      <c r="A1" s="840" t="s">
        <v>693</v>
      </c>
      <c r="B1" s="840"/>
    </row>
    <row r="2" spans="1:2" ht="78" customHeight="1" x14ac:dyDescent="0.2">
      <c r="A2" s="660" t="s">
        <v>694</v>
      </c>
    </row>
    <row r="3" spans="1:2" ht="30" customHeight="1" x14ac:dyDescent="0.2">
      <c r="A3" s="661" t="s">
        <v>71</v>
      </c>
    </row>
    <row r="4" spans="1:2" ht="30" customHeight="1" x14ac:dyDescent="0.2">
      <c r="A4" s="661" t="s">
        <v>241</v>
      </c>
    </row>
    <row r="5" spans="1:2" ht="26.25" customHeight="1" x14ac:dyDescent="0.2">
      <c r="A5" s="661" t="s">
        <v>236</v>
      </c>
    </row>
    <row r="6" spans="1:2" ht="26.25" customHeight="1" x14ac:dyDescent="0.2">
      <c r="A6" s="661" t="s">
        <v>237</v>
      </c>
    </row>
    <row r="7" spans="1:2" ht="22.5" customHeight="1" x14ac:dyDescent="0.2">
      <c r="A7" s="661" t="s">
        <v>72</v>
      </c>
    </row>
    <row r="8" spans="1:2" ht="25.5" customHeight="1" x14ac:dyDescent="0.2">
      <c r="A8" s="661" t="s">
        <v>73</v>
      </c>
    </row>
    <row r="9" spans="1:2" ht="24" customHeight="1" x14ac:dyDescent="0.2">
      <c r="A9" s="661" t="s">
        <v>74</v>
      </c>
    </row>
    <row r="10" spans="1:2" ht="24.75" customHeight="1" x14ac:dyDescent="0.2">
      <c r="A10" s="661" t="s">
        <v>149</v>
      </c>
    </row>
    <row r="11" spans="1:2" ht="38.25" customHeight="1" x14ac:dyDescent="0.2">
      <c r="A11" s="92" t="s">
        <v>633</v>
      </c>
    </row>
    <row r="12" spans="1:2" ht="46.5" customHeight="1" x14ac:dyDescent="0.2">
      <c r="A12" s="662" t="s">
        <v>240</v>
      </c>
    </row>
    <row r="13" spans="1:2" s="93" customFormat="1" ht="15" x14ac:dyDescent="0.2">
      <c r="A13" s="742" t="s">
        <v>695</v>
      </c>
    </row>
    <row r="14" spans="1:2" s="93" customFormat="1" ht="15" x14ac:dyDescent="0.2">
      <c r="A14" s="663"/>
    </row>
    <row r="15" spans="1:2" s="93" customFormat="1" ht="15" x14ac:dyDescent="0.2">
      <c r="A15" s="663" t="s">
        <v>603</v>
      </c>
    </row>
    <row r="16" spans="1:2" s="808" customFormat="1" ht="15" x14ac:dyDescent="0.15">
      <c r="A16" s="663" t="s">
        <v>702</v>
      </c>
    </row>
    <row r="17" spans="1:1" s="808" customFormat="1" ht="15" x14ac:dyDescent="0.15">
      <c r="A17" s="663" t="s">
        <v>702</v>
      </c>
    </row>
    <row r="18" spans="1:1" s="93" customFormat="1" ht="15" x14ac:dyDescent="0.2">
      <c r="A18" s="663" t="s">
        <v>150</v>
      </c>
    </row>
    <row r="19" spans="1:1" s="93" customFormat="1" ht="9.75" customHeight="1" x14ac:dyDescent="0.2">
      <c r="A19" s="92"/>
    </row>
    <row r="20" spans="1:1" s="93" customFormat="1" ht="15" x14ac:dyDescent="0.2">
      <c r="A20" s="664" t="s">
        <v>19</v>
      </c>
    </row>
    <row r="21" spans="1:1" s="93" customFormat="1" ht="15" x14ac:dyDescent="0.2">
      <c r="A21" s="664" t="s">
        <v>20</v>
      </c>
    </row>
    <row r="22" spans="1:1" s="93" customFormat="1" ht="15" x14ac:dyDescent="0.2">
      <c r="A22" s="664" t="s">
        <v>433</v>
      </c>
    </row>
    <row r="23" spans="1:1" s="93" customFormat="1" ht="15" x14ac:dyDescent="0.2">
      <c r="A23" s="664" t="s">
        <v>434</v>
      </c>
    </row>
    <row r="24" spans="1:1" s="93" customFormat="1" ht="15" x14ac:dyDescent="0.2">
      <c r="A24" s="664" t="s">
        <v>21</v>
      </c>
    </row>
    <row r="25" spans="1:1" s="93" customFormat="1" ht="15" x14ac:dyDescent="0.2">
      <c r="A25" s="664" t="s">
        <v>22</v>
      </c>
    </row>
    <row r="26" spans="1:1" s="93" customFormat="1" ht="15" x14ac:dyDescent="0.2">
      <c r="A26" s="664" t="s">
        <v>23</v>
      </c>
    </row>
    <row r="27" spans="1:1" s="93" customFormat="1" ht="15" x14ac:dyDescent="0.2">
      <c r="A27" s="664" t="s">
        <v>435</v>
      </c>
    </row>
    <row r="28" spans="1:1" s="93" customFormat="1" ht="15" x14ac:dyDescent="0.2">
      <c r="A28" s="664" t="s">
        <v>436</v>
      </c>
    </row>
    <row r="29" spans="1:1" s="93" customFormat="1" ht="15" x14ac:dyDescent="0.2">
      <c r="A29" s="664" t="s">
        <v>437</v>
      </c>
    </row>
    <row r="30" spans="1:1" s="93" customFormat="1" ht="15" x14ac:dyDescent="0.25">
      <c r="A30" s="100" t="s">
        <v>143</v>
      </c>
    </row>
    <row r="31" spans="1:1" s="93" customFormat="1" ht="15" x14ac:dyDescent="0.25">
      <c r="A31" s="227"/>
    </row>
    <row r="32" spans="1:1" s="93" customFormat="1" x14ac:dyDescent="0.2"/>
    <row r="33" s="93" customFormat="1" x14ac:dyDescent="0.2"/>
    <row r="34" s="93" customFormat="1" x14ac:dyDescent="0.2"/>
    <row r="35" s="93" customFormat="1" x14ac:dyDescent="0.2"/>
    <row r="36" s="93" customFormat="1" x14ac:dyDescent="0.2"/>
    <row r="37" s="93" customFormat="1" x14ac:dyDescent="0.2"/>
    <row r="38" s="93" customFormat="1" x14ac:dyDescent="0.2"/>
    <row r="39" s="93" customFormat="1" x14ac:dyDescent="0.2"/>
    <row r="40" s="93" customFormat="1" x14ac:dyDescent="0.2"/>
    <row r="41" s="93" customFormat="1" x14ac:dyDescent="0.2"/>
    <row r="42" s="93" customFormat="1" x14ac:dyDescent="0.2"/>
    <row r="43" s="93" customFormat="1" x14ac:dyDescent="0.2"/>
    <row r="44" s="93" customFormat="1" x14ac:dyDescent="0.2"/>
    <row r="45" s="93" customFormat="1" x14ac:dyDescent="0.2"/>
    <row r="46" s="93" customFormat="1" x14ac:dyDescent="0.2"/>
    <row r="47" s="93" customFormat="1" x14ac:dyDescent="0.2"/>
    <row r="48" s="93" customFormat="1" x14ac:dyDescent="0.2"/>
    <row r="49" s="93" customFormat="1" x14ac:dyDescent="0.2"/>
    <row r="50" s="93" customFormat="1" x14ac:dyDescent="0.2"/>
    <row r="51" s="93" customFormat="1" x14ac:dyDescent="0.2"/>
    <row r="52" s="93" customFormat="1" x14ac:dyDescent="0.2"/>
    <row r="53" s="93" customFormat="1" x14ac:dyDescent="0.2"/>
    <row r="54" s="93" customFormat="1" x14ac:dyDescent="0.2"/>
    <row r="55" s="93" customFormat="1" x14ac:dyDescent="0.2"/>
    <row r="56" s="93" customFormat="1" x14ac:dyDescent="0.2"/>
    <row r="57" s="93" customFormat="1" x14ac:dyDescent="0.2"/>
    <row r="58" s="93" customFormat="1" x14ac:dyDescent="0.2"/>
    <row r="59" s="93" customFormat="1" x14ac:dyDescent="0.2"/>
    <row r="60" s="93" customFormat="1" x14ac:dyDescent="0.2"/>
    <row r="61" s="93" customFormat="1" x14ac:dyDescent="0.2"/>
    <row r="62" s="93" customFormat="1" x14ac:dyDescent="0.2"/>
    <row r="63" s="93" customFormat="1" x14ac:dyDescent="0.2"/>
    <row r="64" s="93" customFormat="1" x14ac:dyDescent="0.2"/>
    <row r="65" s="93" customFormat="1" x14ac:dyDescent="0.2"/>
    <row r="66" s="93" customFormat="1" x14ac:dyDescent="0.2"/>
    <row r="67" s="93" customFormat="1" x14ac:dyDescent="0.2"/>
  </sheetData>
  <mergeCells count="1">
    <mergeCell ref="A1:B1"/>
  </mergeCells>
  <pageMargins left="0.70866141732283472" right="0.70866141732283472" top="0.74803149606299213" bottom="0.74803149606299213" header="0.31496062992125984" footer="0.31496062992125984"/>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2:O52"/>
  <sheetViews>
    <sheetView zoomScaleNormal="100" workbookViewId="0"/>
  </sheetViews>
  <sheetFormatPr defaultRowHeight="11.25" x14ac:dyDescent="0.2"/>
  <cols>
    <col min="1" max="1" width="5" style="91" customWidth="1"/>
    <col min="2" max="2" width="14.85546875" style="95" customWidth="1"/>
    <col min="3" max="3" width="12.140625" style="95" bestFit="1" customWidth="1"/>
    <col min="4" max="4" width="13.42578125" style="95" customWidth="1"/>
    <col min="5" max="5" width="15.85546875" style="95" customWidth="1"/>
    <col min="6" max="6" width="16" style="95" customWidth="1"/>
    <col min="7" max="7" width="8.85546875" style="95" customWidth="1"/>
    <col min="8" max="8" width="10.7109375" style="95" customWidth="1"/>
    <col min="9" max="9" width="9.5703125" style="95" customWidth="1"/>
    <col min="10" max="11" width="9.140625" style="95"/>
    <col min="12" max="257" width="9.140625" style="91"/>
    <col min="258" max="258" width="14.85546875" style="91" customWidth="1"/>
    <col min="259" max="259" width="9" style="91" customWidth="1"/>
    <col min="260" max="260" width="11" style="91" customWidth="1"/>
    <col min="261" max="261" width="10.7109375" style="91" customWidth="1"/>
    <col min="262" max="263" width="8.85546875" style="91" customWidth="1"/>
    <col min="264" max="264" width="10.7109375" style="91" customWidth="1"/>
    <col min="265" max="265" width="9.42578125" style="91" customWidth="1"/>
    <col min="266" max="513" width="9.140625" style="91"/>
    <col min="514" max="514" width="14.85546875" style="91" customWidth="1"/>
    <col min="515" max="515" width="9" style="91" customWidth="1"/>
    <col min="516" max="516" width="11" style="91" customWidth="1"/>
    <col min="517" max="517" width="10.7109375" style="91" customWidth="1"/>
    <col min="518" max="519" width="8.85546875" style="91" customWidth="1"/>
    <col min="520" max="520" width="10.7109375" style="91" customWidth="1"/>
    <col min="521" max="521" width="9.42578125" style="91" customWidth="1"/>
    <col min="522" max="769" width="9.140625" style="91"/>
    <col min="770" max="770" width="14.85546875" style="91" customWidth="1"/>
    <col min="771" max="771" width="9" style="91" customWidth="1"/>
    <col min="772" max="772" width="11" style="91" customWidth="1"/>
    <col min="773" max="773" width="10.7109375" style="91" customWidth="1"/>
    <col min="774" max="775" width="8.85546875" style="91" customWidth="1"/>
    <col min="776" max="776" width="10.7109375" style="91" customWidth="1"/>
    <col min="777" max="777" width="9.42578125" style="91" customWidth="1"/>
    <col min="778" max="1025" width="9.140625" style="91"/>
    <col min="1026" max="1026" width="14.85546875" style="91" customWidth="1"/>
    <col min="1027" max="1027" width="9" style="91" customWidth="1"/>
    <col min="1028" max="1028" width="11" style="91" customWidth="1"/>
    <col min="1029" max="1029" width="10.7109375" style="91" customWidth="1"/>
    <col min="1030" max="1031" width="8.85546875" style="91" customWidth="1"/>
    <col min="1032" max="1032" width="10.7109375" style="91" customWidth="1"/>
    <col min="1033" max="1033" width="9.42578125" style="91" customWidth="1"/>
    <col min="1034" max="1281" width="9.140625" style="91"/>
    <col min="1282" max="1282" width="14.85546875" style="91" customWidth="1"/>
    <col min="1283" max="1283" width="9" style="91" customWidth="1"/>
    <col min="1284" max="1284" width="11" style="91" customWidth="1"/>
    <col min="1285" max="1285" width="10.7109375" style="91" customWidth="1"/>
    <col min="1286" max="1287" width="8.85546875" style="91" customWidth="1"/>
    <col min="1288" max="1288" width="10.7109375" style="91" customWidth="1"/>
    <col min="1289" max="1289" width="9.42578125" style="91" customWidth="1"/>
    <col min="1290" max="1537" width="9.140625" style="91"/>
    <col min="1538" max="1538" width="14.85546875" style="91" customWidth="1"/>
    <col min="1539" max="1539" width="9" style="91" customWidth="1"/>
    <col min="1540" max="1540" width="11" style="91" customWidth="1"/>
    <col min="1541" max="1541" width="10.7109375" style="91" customWidth="1"/>
    <col min="1542" max="1543" width="8.85546875" style="91" customWidth="1"/>
    <col min="1544" max="1544" width="10.7109375" style="91" customWidth="1"/>
    <col min="1545" max="1545" width="9.42578125" style="91" customWidth="1"/>
    <col min="1546" max="1793" width="9.140625" style="91"/>
    <col min="1794" max="1794" width="14.85546875" style="91" customWidth="1"/>
    <col min="1795" max="1795" width="9" style="91" customWidth="1"/>
    <col min="1796" max="1796" width="11" style="91" customWidth="1"/>
    <col min="1797" max="1797" width="10.7109375" style="91" customWidth="1"/>
    <col min="1798" max="1799" width="8.85546875" style="91" customWidth="1"/>
    <col min="1800" max="1800" width="10.7109375" style="91" customWidth="1"/>
    <col min="1801" max="1801" width="9.42578125" style="91" customWidth="1"/>
    <col min="1802" max="2049" width="9.140625" style="91"/>
    <col min="2050" max="2050" width="14.85546875" style="91" customWidth="1"/>
    <col min="2051" max="2051" width="9" style="91" customWidth="1"/>
    <col min="2052" max="2052" width="11" style="91" customWidth="1"/>
    <col min="2053" max="2053" width="10.7109375" style="91" customWidth="1"/>
    <col min="2054" max="2055" width="8.85546875" style="91" customWidth="1"/>
    <col min="2056" max="2056" width="10.7109375" style="91" customWidth="1"/>
    <col min="2057" max="2057" width="9.42578125" style="91" customWidth="1"/>
    <col min="2058" max="2305" width="9.140625" style="91"/>
    <col min="2306" max="2306" width="14.85546875" style="91" customWidth="1"/>
    <col min="2307" max="2307" width="9" style="91" customWidth="1"/>
    <col min="2308" max="2308" width="11" style="91" customWidth="1"/>
    <col min="2309" max="2309" width="10.7109375" style="91" customWidth="1"/>
    <col min="2310" max="2311" width="8.85546875" style="91" customWidth="1"/>
    <col min="2312" max="2312" width="10.7109375" style="91" customWidth="1"/>
    <col min="2313" max="2313" width="9.42578125" style="91" customWidth="1"/>
    <col min="2314" max="2561" width="9.140625" style="91"/>
    <col min="2562" max="2562" width="14.85546875" style="91" customWidth="1"/>
    <col min="2563" max="2563" width="9" style="91" customWidth="1"/>
    <col min="2564" max="2564" width="11" style="91" customWidth="1"/>
    <col min="2565" max="2565" width="10.7109375" style="91" customWidth="1"/>
    <col min="2566" max="2567" width="8.85546875" style="91" customWidth="1"/>
    <col min="2568" max="2568" width="10.7109375" style="91" customWidth="1"/>
    <col min="2569" max="2569" width="9.42578125" style="91" customWidth="1"/>
    <col min="2570" max="2817" width="9.140625" style="91"/>
    <col min="2818" max="2818" width="14.85546875" style="91" customWidth="1"/>
    <col min="2819" max="2819" width="9" style="91" customWidth="1"/>
    <col min="2820" max="2820" width="11" style="91" customWidth="1"/>
    <col min="2821" max="2821" width="10.7109375" style="91" customWidth="1"/>
    <col min="2822" max="2823" width="8.85546875" style="91" customWidth="1"/>
    <col min="2824" max="2824" width="10.7109375" style="91" customWidth="1"/>
    <col min="2825" max="2825" width="9.42578125" style="91" customWidth="1"/>
    <col min="2826" max="3073" width="9.140625" style="91"/>
    <col min="3074" max="3074" width="14.85546875" style="91" customWidth="1"/>
    <col min="3075" max="3075" width="9" style="91" customWidth="1"/>
    <col min="3076" max="3076" width="11" style="91" customWidth="1"/>
    <col min="3077" max="3077" width="10.7109375" style="91" customWidth="1"/>
    <col min="3078" max="3079" width="8.85546875" style="91" customWidth="1"/>
    <col min="3080" max="3080" width="10.7109375" style="91" customWidth="1"/>
    <col min="3081" max="3081" width="9.42578125" style="91" customWidth="1"/>
    <col min="3082" max="3329" width="9.140625" style="91"/>
    <col min="3330" max="3330" width="14.85546875" style="91" customWidth="1"/>
    <col min="3331" max="3331" width="9" style="91" customWidth="1"/>
    <col min="3332" max="3332" width="11" style="91" customWidth="1"/>
    <col min="3333" max="3333" width="10.7109375" style="91" customWidth="1"/>
    <col min="3334" max="3335" width="8.85546875" style="91" customWidth="1"/>
    <col min="3336" max="3336" width="10.7109375" style="91" customWidth="1"/>
    <col min="3337" max="3337" width="9.42578125" style="91" customWidth="1"/>
    <col min="3338" max="3585" width="9.140625" style="91"/>
    <col min="3586" max="3586" width="14.85546875" style="91" customWidth="1"/>
    <col min="3587" max="3587" width="9" style="91" customWidth="1"/>
    <col min="3588" max="3588" width="11" style="91" customWidth="1"/>
    <col min="3589" max="3589" width="10.7109375" style="91" customWidth="1"/>
    <col min="3590" max="3591" width="8.85546875" style="91" customWidth="1"/>
    <col min="3592" max="3592" width="10.7109375" style="91" customWidth="1"/>
    <col min="3593" max="3593" width="9.42578125" style="91" customWidth="1"/>
    <col min="3594" max="3841" width="9.140625" style="91"/>
    <col min="3842" max="3842" width="14.85546875" style="91" customWidth="1"/>
    <col min="3843" max="3843" width="9" style="91" customWidth="1"/>
    <col min="3844" max="3844" width="11" style="91" customWidth="1"/>
    <col min="3845" max="3845" width="10.7109375" style="91" customWidth="1"/>
    <col min="3846" max="3847" width="8.85546875" style="91" customWidth="1"/>
    <col min="3848" max="3848" width="10.7109375" style="91" customWidth="1"/>
    <col min="3849" max="3849" width="9.42578125" style="91" customWidth="1"/>
    <col min="3850" max="4097" width="9.140625" style="91"/>
    <col min="4098" max="4098" width="14.85546875" style="91" customWidth="1"/>
    <col min="4099" max="4099" width="9" style="91" customWidth="1"/>
    <col min="4100" max="4100" width="11" style="91" customWidth="1"/>
    <col min="4101" max="4101" width="10.7109375" style="91" customWidth="1"/>
    <col min="4102" max="4103" width="8.85546875" style="91" customWidth="1"/>
    <col min="4104" max="4104" width="10.7109375" style="91" customWidth="1"/>
    <col min="4105" max="4105" width="9.42578125" style="91" customWidth="1"/>
    <col min="4106" max="4353" width="9.140625" style="91"/>
    <col min="4354" max="4354" width="14.85546875" style="91" customWidth="1"/>
    <col min="4355" max="4355" width="9" style="91" customWidth="1"/>
    <col min="4356" max="4356" width="11" style="91" customWidth="1"/>
    <col min="4357" max="4357" width="10.7109375" style="91" customWidth="1"/>
    <col min="4358" max="4359" width="8.85546875" style="91" customWidth="1"/>
    <col min="4360" max="4360" width="10.7109375" style="91" customWidth="1"/>
    <col min="4361" max="4361" width="9.42578125" style="91" customWidth="1"/>
    <col min="4362" max="4609" width="9.140625" style="91"/>
    <col min="4610" max="4610" width="14.85546875" style="91" customWidth="1"/>
    <col min="4611" max="4611" width="9" style="91" customWidth="1"/>
    <col min="4612" max="4612" width="11" style="91" customWidth="1"/>
    <col min="4613" max="4613" width="10.7109375" style="91" customWidth="1"/>
    <col min="4614" max="4615" width="8.85546875" style="91" customWidth="1"/>
    <col min="4616" max="4616" width="10.7109375" style="91" customWidth="1"/>
    <col min="4617" max="4617" width="9.42578125" style="91" customWidth="1"/>
    <col min="4618" max="4865" width="9.140625" style="91"/>
    <col min="4866" max="4866" width="14.85546875" style="91" customWidth="1"/>
    <col min="4867" max="4867" width="9" style="91" customWidth="1"/>
    <col min="4868" max="4868" width="11" style="91" customWidth="1"/>
    <col min="4869" max="4869" width="10.7109375" style="91" customWidth="1"/>
    <col min="4870" max="4871" width="8.85546875" style="91" customWidth="1"/>
    <col min="4872" max="4872" width="10.7109375" style="91" customWidth="1"/>
    <col min="4873" max="4873" width="9.42578125" style="91" customWidth="1"/>
    <col min="4874" max="5121" width="9.140625" style="91"/>
    <col min="5122" max="5122" width="14.85546875" style="91" customWidth="1"/>
    <col min="5123" max="5123" width="9" style="91" customWidth="1"/>
    <col min="5124" max="5124" width="11" style="91" customWidth="1"/>
    <col min="5125" max="5125" width="10.7109375" style="91" customWidth="1"/>
    <col min="5126" max="5127" width="8.85546875" style="91" customWidth="1"/>
    <col min="5128" max="5128" width="10.7109375" style="91" customWidth="1"/>
    <col min="5129" max="5129" width="9.42578125" style="91" customWidth="1"/>
    <col min="5130" max="5377" width="9.140625" style="91"/>
    <col min="5378" max="5378" width="14.85546875" style="91" customWidth="1"/>
    <col min="5379" max="5379" width="9" style="91" customWidth="1"/>
    <col min="5380" max="5380" width="11" style="91" customWidth="1"/>
    <col min="5381" max="5381" width="10.7109375" style="91" customWidth="1"/>
    <col min="5382" max="5383" width="8.85546875" style="91" customWidth="1"/>
    <col min="5384" max="5384" width="10.7109375" style="91" customWidth="1"/>
    <col min="5385" max="5385" width="9.42578125" style="91" customWidth="1"/>
    <col min="5386" max="5633" width="9.140625" style="91"/>
    <col min="5634" max="5634" width="14.85546875" style="91" customWidth="1"/>
    <col min="5635" max="5635" width="9" style="91" customWidth="1"/>
    <col min="5636" max="5636" width="11" style="91" customWidth="1"/>
    <col min="5637" max="5637" width="10.7109375" style="91" customWidth="1"/>
    <col min="5638" max="5639" width="8.85546875" style="91" customWidth="1"/>
    <col min="5640" max="5640" width="10.7109375" style="91" customWidth="1"/>
    <col min="5641" max="5641" width="9.42578125" style="91" customWidth="1"/>
    <col min="5642" max="5889" width="9.140625" style="91"/>
    <col min="5890" max="5890" width="14.85546875" style="91" customWidth="1"/>
    <col min="5891" max="5891" width="9" style="91" customWidth="1"/>
    <col min="5892" max="5892" width="11" style="91" customWidth="1"/>
    <col min="5893" max="5893" width="10.7109375" style="91" customWidth="1"/>
    <col min="5894" max="5895" width="8.85546875" style="91" customWidth="1"/>
    <col min="5896" max="5896" width="10.7109375" style="91" customWidth="1"/>
    <col min="5897" max="5897" width="9.42578125" style="91" customWidth="1"/>
    <col min="5898" max="6145" width="9.140625" style="91"/>
    <col min="6146" max="6146" width="14.85546875" style="91" customWidth="1"/>
    <col min="6147" max="6147" width="9" style="91" customWidth="1"/>
    <col min="6148" max="6148" width="11" style="91" customWidth="1"/>
    <col min="6149" max="6149" width="10.7109375" style="91" customWidth="1"/>
    <col min="6150" max="6151" width="8.85546875" style="91" customWidth="1"/>
    <col min="6152" max="6152" width="10.7109375" style="91" customWidth="1"/>
    <col min="6153" max="6153" width="9.42578125" style="91" customWidth="1"/>
    <col min="6154" max="6401" width="9.140625" style="91"/>
    <col min="6402" max="6402" width="14.85546875" style="91" customWidth="1"/>
    <col min="6403" max="6403" width="9" style="91" customWidth="1"/>
    <col min="6404" max="6404" width="11" style="91" customWidth="1"/>
    <col min="6405" max="6405" width="10.7109375" style="91" customWidth="1"/>
    <col min="6406" max="6407" width="8.85546875" style="91" customWidth="1"/>
    <col min="6408" max="6408" width="10.7109375" style="91" customWidth="1"/>
    <col min="6409" max="6409" width="9.42578125" style="91" customWidth="1"/>
    <col min="6410" max="6657" width="9.140625" style="91"/>
    <col min="6658" max="6658" width="14.85546875" style="91" customWidth="1"/>
    <col min="6659" max="6659" width="9" style="91" customWidth="1"/>
    <col min="6660" max="6660" width="11" style="91" customWidth="1"/>
    <col min="6661" max="6661" width="10.7109375" style="91" customWidth="1"/>
    <col min="6662" max="6663" width="8.85546875" style="91" customWidth="1"/>
    <col min="6664" max="6664" width="10.7109375" style="91" customWidth="1"/>
    <col min="6665" max="6665" width="9.42578125" style="91" customWidth="1"/>
    <col min="6666" max="6913" width="9.140625" style="91"/>
    <col min="6914" max="6914" width="14.85546875" style="91" customWidth="1"/>
    <col min="6915" max="6915" width="9" style="91" customWidth="1"/>
    <col min="6916" max="6916" width="11" style="91" customWidth="1"/>
    <col min="6917" max="6917" width="10.7109375" style="91" customWidth="1"/>
    <col min="6918" max="6919" width="8.85546875" style="91" customWidth="1"/>
    <col min="6920" max="6920" width="10.7109375" style="91" customWidth="1"/>
    <col min="6921" max="6921" width="9.42578125" style="91" customWidth="1"/>
    <col min="6922" max="7169" width="9.140625" style="91"/>
    <col min="7170" max="7170" width="14.85546875" style="91" customWidth="1"/>
    <col min="7171" max="7171" width="9" style="91" customWidth="1"/>
    <col min="7172" max="7172" width="11" style="91" customWidth="1"/>
    <col min="7173" max="7173" width="10.7109375" style="91" customWidth="1"/>
    <col min="7174" max="7175" width="8.85546875" style="91" customWidth="1"/>
    <col min="7176" max="7176" width="10.7109375" style="91" customWidth="1"/>
    <col min="7177" max="7177" width="9.42578125" style="91" customWidth="1"/>
    <col min="7178" max="7425" width="9.140625" style="91"/>
    <col min="7426" max="7426" width="14.85546875" style="91" customWidth="1"/>
    <col min="7427" max="7427" width="9" style="91" customWidth="1"/>
    <col min="7428" max="7428" width="11" style="91" customWidth="1"/>
    <col min="7429" max="7429" width="10.7109375" style="91" customWidth="1"/>
    <col min="7430" max="7431" width="8.85546875" style="91" customWidth="1"/>
    <col min="7432" max="7432" width="10.7109375" style="91" customWidth="1"/>
    <col min="7433" max="7433" width="9.42578125" style="91" customWidth="1"/>
    <col min="7434" max="7681" width="9.140625" style="91"/>
    <col min="7682" max="7682" width="14.85546875" style="91" customWidth="1"/>
    <col min="7683" max="7683" width="9" style="91" customWidth="1"/>
    <col min="7684" max="7684" width="11" style="91" customWidth="1"/>
    <col min="7685" max="7685" width="10.7109375" style="91" customWidth="1"/>
    <col min="7686" max="7687" width="8.85546875" style="91" customWidth="1"/>
    <col min="7688" max="7688" width="10.7109375" style="91" customWidth="1"/>
    <col min="7689" max="7689" width="9.42578125" style="91" customWidth="1"/>
    <col min="7690" max="7937" width="9.140625" style="91"/>
    <col min="7938" max="7938" width="14.85546875" style="91" customWidth="1"/>
    <col min="7939" max="7939" width="9" style="91" customWidth="1"/>
    <col min="7940" max="7940" width="11" style="91" customWidth="1"/>
    <col min="7941" max="7941" width="10.7109375" style="91" customWidth="1"/>
    <col min="7942" max="7943" width="8.85546875" style="91" customWidth="1"/>
    <col min="7944" max="7944" width="10.7109375" style="91" customWidth="1"/>
    <col min="7945" max="7945" width="9.42578125" style="91" customWidth="1"/>
    <col min="7946" max="8193" width="9.140625" style="91"/>
    <col min="8194" max="8194" width="14.85546875" style="91" customWidth="1"/>
    <col min="8195" max="8195" width="9" style="91" customWidth="1"/>
    <col min="8196" max="8196" width="11" style="91" customWidth="1"/>
    <col min="8197" max="8197" width="10.7109375" style="91" customWidth="1"/>
    <col min="8198" max="8199" width="8.85546875" style="91" customWidth="1"/>
    <col min="8200" max="8200" width="10.7109375" style="91" customWidth="1"/>
    <col min="8201" max="8201" width="9.42578125" style="91" customWidth="1"/>
    <col min="8202" max="8449" width="9.140625" style="91"/>
    <col min="8450" max="8450" width="14.85546875" style="91" customWidth="1"/>
    <col min="8451" max="8451" width="9" style="91" customWidth="1"/>
    <col min="8452" max="8452" width="11" style="91" customWidth="1"/>
    <col min="8453" max="8453" width="10.7109375" style="91" customWidth="1"/>
    <col min="8454" max="8455" width="8.85546875" style="91" customWidth="1"/>
    <col min="8456" max="8456" width="10.7109375" style="91" customWidth="1"/>
    <col min="8457" max="8457" width="9.42578125" style="91" customWidth="1"/>
    <col min="8458" max="8705" width="9.140625" style="91"/>
    <col min="8706" max="8706" width="14.85546875" style="91" customWidth="1"/>
    <col min="8707" max="8707" width="9" style="91" customWidth="1"/>
    <col min="8708" max="8708" width="11" style="91" customWidth="1"/>
    <col min="8709" max="8709" width="10.7109375" style="91" customWidth="1"/>
    <col min="8710" max="8711" width="8.85546875" style="91" customWidth="1"/>
    <col min="8712" max="8712" width="10.7109375" style="91" customWidth="1"/>
    <col min="8713" max="8713" width="9.42578125" style="91" customWidth="1"/>
    <col min="8714" max="8961" width="9.140625" style="91"/>
    <col min="8962" max="8962" width="14.85546875" style="91" customWidth="1"/>
    <col min="8963" max="8963" width="9" style="91" customWidth="1"/>
    <col min="8964" max="8964" width="11" style="91" customWidth="1"/>
    <col min="8965" max="8965" width="10.7109375" style="91" customWidth="1"/>
    <col min="8966" max="8967" width="8.85546875" style="91" customWidth="1"/>
    <col min="8968" max="8968" width="10.7109375" style="91" customWidth="1"/>
    <col min="8969" max="8969" width="9.42578125" style="91" customWidth="1"/>
    <col min="8970" max="9217" width="9.140625" style="91"/>
    <col min="9218" max="9218" width="14.85546875" style="91" customWidth="1"/>
    <col min="9219" max="9219" width="9" style="91" customWidth="1"/>
    <col min="9220" max="9220" width="11" style="91" customWidth="1"/>
    <col min="9221" max="9221" width="10.7109375" style="91" customWidth="1"/>
    <col min="9222" max="9223" width="8.85546875" style="91" customWidth="1"/>
    <col min="9224" max="9224" width="10.7109375" style="91" customWidth="1"/>
    <col min="9225" max="9225" width="9.42578125" style="91" customWidth="1"/>
    <col min="9226" max="9473" width="9.140625" style="91"/>
    <col min="9474" max="9474" width="14.85546875" style="91" customWidth="1"/>
    <col min="9475" max="9475" width="9" style="91" customWidth="1"/>
    <col min="9476" max="9476" width="11" style="91" customWidth="1"/>
    <col min="9477" max="9477" width="10.7109375" style="91" customWidth="1"/>
    <col min="9478" max="9479" width="8.85546875" style="91" customWidth="1"/>
    <col min="9480" max="9480" width="10.7109375" style="91" customWidth="1"/>
    <col min="9481" max="9481" width="9.42578125" style="91" customWidth="1"/>
    <col min="9482" max="9729" width="9.140625" style="91"/>
    <col min="9730" max="9730" width="14.85546875" style="91" customWidth="1"/>
    <col min="9731" max="9731" width="9" style="91" customWidth="1"/>
    <col min="9732" max="9732" width="11" style="91" customWidth="1"/>
    <col min="9733" max="9733" width="10.7109375" style="91" customWidth="1"/>
    <col min="9734" max="9735" width="8.85546875" style="91" customWidth="1"/>
    <col min="9736" max="9736" width="10.7109375" style="91" customWidth="1"/>
    <col min="9737" max="9737" width="9.42578125" style="91" customWidth="1"/>
    <col min="9738" max="9985" width="9.140625" style="91"/>
    <col min="9986" max="9986" width="14.85546875" style="91" customWidth="1"/>
    <col min="9987" max="9987" width="9" style="91" customWidth="1"/>
    <col min="9988" max="9988" width="11" style="91" customWidth="1"/>
    <col min="9989" max="9989" width="10.7109375" style="91" customWidth="1"/>
    <col min="9990" max="9991" width="8.85546875" style="91" customWidth="1"/>
    <col min="9992" max="9992" width="10.7109375" style="91" customWidth="1"/>
    <col min="9993" max="9993" width="9.42578125" style="91" customWidth="1"/>
    <col min="9994" max="10241" width="9.140625" style="91"/>
    <col min="10242" max="10242" width="14.85546875" style="91" customWidth="1"/>
    <col min="10243" max="10243" width="9" style="91" customWidth="1"/>
    <col min="10244" max="10244" width="11" style="91" customWidth="1"/>
    <col min="10245" max="10245" width="10.7109375" style="91" customWidth="1"/>
    <col min="10246" max="10247" width="8.85546875" style="91" customWidth="1"/>
    <col min="10248" max="10248" width="10.7109375" style="91" customWidth="1"/>
    <col min="10249" max="10249" width="9.42578125" style="91" customWidth="1"/>
    <col min="10250" max="10497" width="9.140625" style="91"/>
    <col min="10498" max="10498" width="14.85546875" style="91" customWidth="1"/>
    <col min="10499" max="10499" width="9" style="91" customWidth="1"/>
    <col min="10500" max="10500" width="11" style="91" customWidth="1"/>
    <col min="10501" max="10501" width="10.7109375" style="91" customWidth="1"/>
    <col min="10502" max="10503" width="8.85546875" style="91" customWidth="1"/>
    <col min="10504" max="10504" width="10.7109375" style="91" customWidth="1"/>
    <col min="10505" max="10505" width="9.42578125" style="91" customWidth="1"/>
    <col min="10506" max="10753" width="9.140625" style="91"/>
    <col min="10754" max="10754" width="14.85546875" style="91" customWidth="1"/>
    <col min="10755" max="10755" width="9" style="91" customWidth="1"/>
    <col min="10756" max="10756" width="11" style="91" customWidth="1"/>
    <col min="10757" max="10757" width="10.7109375" style="91" customWidth="1"/>
    <col min="10758" max="10759" width="8.85546875" style="91" customWidth="1"/>
    <col min="10760" max="10760" width="10.7109375" style="91" customWidth="1"/>
    <col min="10761" max="10761" width="9.42578125" style="91" customWidth="1"/>
    <col min="10762" max="11009" width="9.140625" style="91"/>
    <col min="11010" max="11010" width="14.85546875" style="91" customWidth="1"/>
    <col min="11011" max="11011" width="9" style="91" customWidth="1"/>
    <col min="11012" max="11012" width="11" style="91" customWidth="1"/>
    <col min="11013" max="11013" width="10.7109375" style="91" customWidth="1"/>
    <col min="11014" max="11015" width="8.85546875" style="91" customWidth="1"/>
    <col min="11016" max="11016" width="10.7109375" style="91" customWidth="1"/>
    <col min="11017" max="11017" width="9.42578125" style="91" customWidth="1"/>
    <col min="11018" max="11265" width="9.140625" style="91"/>
    <col min="11266" max="11266" width="14.85546875" style="91" customWidth="1"/>
    <col min="11267" max="11267" width="9" style="91" customWidth="1"/>
    <col min="11268" max="11268" width="11" style="91" customWidth="1"/>
    <col min="11269" max="11269" width="10.7109375" style="91" customWidth="1"/>
    <col min="11270" max="11271" width="8.85546875" style="91" customWidth="1"/>
    <col min="11272" max="11272" width="10.7109375" style="91" customWidth="1"/>
    <col min="11273" max="11273" width="9.42578125" style="91" customWidth="1"/>
    <col min="11274" max="11521" width="9.140625" style="91"/>
    <col min="11522" max="11522" width="14.85546875" style="91" customWidth="1"/>
    <col min="11523" max="11523" width="9" style="91" customWidth="1"/>
    <col min="11524" max="11524" width="11" style="91" customWidth="1"/>
    <col min="11525" max="11525" width="10.7109375" style="91" customWidth="1"/>
    <col min="11526" max="11527" width="8.85546875" style="91" customWidth="1"/>
    <col min="11528" max="11528" width="10.7109375" style="91" customWidth="1"/>
    <col min="11529" max="11529" width="9.42578125" style="91" customWidth="1"/>
    <col min="11530" max="11777" width="9.140625" style="91"/>
    <col min="11778" max="11778" width="14.85546875" style="91" customWidth="1"/>
    <col min="11779" max="11779" width="9" style="91" customWidth="1"/>
    <col min="11780" max="11780" width="11" style="91" customWidth="1"/>
    <col min="11781" max="11781" width="10.7109375" style="91" customWidth="1"/>
    <col min="11782" max="11783" width="8.85546875" style="91" customWidth="1"/>
    <col min="11784" max="11784" width="10.7109375" style="91" customWidth="1"/>
    <col min="11785" max="11785" width="9.42578125" style="91" customWidth="1"/>
    <col min="11786" max="12033" width="9.140625" style="91"/>
    <col min="12034" max="12034" width="14.85546875" style="91" customWidth="1"/>
    <col min="12035" max="12035" width="9" style="91" customWidth="1"/>
    <col min="12036" max="12036" width="11" style="91" customWidth="1"/>
    <col min="12037" max="12037" width="10.7109375" style="91" customWidth="1"/>
    <col min="12038" max="12039" width="8.85546875" style="91" customWidth="1"/>
    <col min="12040" max="12040" width="10.7109375" style="91" customWidth="1"/>
    <col min="12041" max="12041" width="9.42578125" style="91" customWidth="1"/>
    <col min="12042" max="12289" width="9.140625" style="91"/>
    <col min="12290" max="12290" width="14.85546875" style="91" customWidth="1"/>
    <col min="12291" max="12291" width="9" style="91" customWidth="1"/>
    <col min="12292" max="12292" width="11" style="91" customWidth="1"/>
    <col min="12293" max="12293" width="10.7109375" style="91" customWidth="1"/>
    <col min="12294" max="12295" width="8.85546875" style="91" customWidth="1"/>
    <col min="12296" max="12296" width="10.7109375" style="91" customWidth="1"/>
    <col min="12297" max="12297" width="9.42578125" style="91" customWidth="1"/>
    <col min="12298" max="12545" width="9.140625" style="91"/>
    <col min="12546" max="12546" width="14.85546875" style="91" customWidth="1"/>
    <col min="12547" max="12547" width="9" style="91" customWidth="1"/>
    <col min="12548" max="12548" width="11" style="91" customWidth="1"/>
    <col min="12549" max="12549" width="10.7109375" style="91" customWidth="1"/>
    <col min="12550" max="12551" width="8.85546875" style="91" customWidth="1"/>
    <col min="12552" max="12552" width="10.7109375" style="91" customWidth="1"/>
    <col min="12553" max="12553" width="9.42578125" style="91" customWidth="1"/>
    <col min="12554" max="12801" width="9.140625" style="91"/>
    <col min="12802" max="12802" width="14.85546875" style="91" customWidth="1"/>
    <col min="12803" max="12803" width="9" style="91" customWidth="1"/>
    <col min="12804" max="12804" width="11" style="91" customWidth="1"/>
    <col min="12805" max="12805" width="10.7109375" style="91" customWidth="1"/>
    <col min="12806" max="12807" width="8.85546875" style="91" customWidth="1"/>
    <col min="12808" max="12808" width="10.7109375" style="91" customWidth="1"/>
    <col min="12809" max="12809" width="9.42578125" style="91" customWidth="1"/>
    <col min="12810" max="13057" width="9.140625" style="91"/>
    <col min="13058" max="13058" width="14.85546875" style="91" customWidth="1"/>
    <col min="13059" max="13059" width="9" style="91" customWidth="1"/>
    <col min="13060" max="13060" width="11" style="91" customWidth="1"/>
    <col min="13061" max="13061" width="10.7109375" style="91" customWidth="1"/>
    <col min="13062" max="13063" width="8.85546875" style="91" customWidth="1"/>
    <col min="13064" max="13064" width="10.7109375" style="91" customWidth="1"/>
    <col min="13065" max="13065" width="9.42578125" style="91" customWidth="1"/>
    <col min="13066" max="13313" width="9.140625" style="91"/>
    <col min="13314" max="13314" width="14.85546875" style="91" customWidth="1"/>
    <col min="13315" max="13315" width="9" style="91" customWidth="1"/>
    <col min="13316" max="13316" width="11" style="91" customWidth="1"/>
    <col min="13317" max="13317" width="10.7109375" style="91" customWidth="1"/>
    <col min="13318" max="13319" width="8.85546875" style="91" customWidth="1"/>
    <col min="13320" max="13320" width="10.7109375" style="91" customWidth="1"/>
    <col min="13321" max="13321" width="9.42578125" style="91" customWidth="1"/>
    <col min="13322" max="13569" width="9.140625" style="91"/>
    <col min="13570" max="13570" width="14.85546875" style="91" customWidth="1"/>
    <col min="13571" max="13571" width="9" style="91" customWidth="1"/>
    <col min="13572" max="13572" width="11" style="91" customWidth="1"/>
    <col min="13573" max="13573" width="10.7109375" style="91" customWidth="1"/>
    <col min="13574" max="13575" width="8.85546875" style="91" customWidth="1"/>
    <col min="13576" max="13576" width="10.7109375" style="91" customWidth="1"/>
    <col min="13577" max="13577" width="9.42578125" style="91" customWidth="1"/>
    <col min="13578" max="13825" width="9.140625" style="91"/>
    <col min="13826" max="13826" width="14.85546875" style="91" customWidth="1"/>
    <col min="13827" max="13827" width="9" style="91" customWidth="1"/>
    <col min="13828" max="13828" width="11" style="91" customWidth="1"/>
    <col min="13829" max="13829" width="10.7109375" style="91" customWidth="1"/>
    <col min="13830" max="13831" width="8.85546875" style="91" customWidth="1"/>
    <col min="13832" max="13832" width="10.7109375" style="91" customWidth="1"/>
    <col min="13833" max="13833" width="9.42578125" style="91" customWidth="1"/>
    <col min="13834" max="14081" width="9.140625" style="91"/>
    <col min="14082" max="14082" width="14.85546875" style="91" customWidth="1"/>
    <col min="14083" max="14083" width="9" style="91" customWidth="1"/>
    <col min="14084" max="14084" width="11" style="91" customWidth="1"/>
    <col min="14085" max="14085" width="10.7109375" style="91" customWidth="1"/>
    <col min="14086" max="14087" width="8.85546875" style="91" customWidth="1"/>
    <col min="14088" max="14088" width="10.7109375" style="91" customWidth="1"/>
    <col min="14089" max="14089" width="9.42578125" style="91" customWidth="1"/>
    <col min="14090" max="14337" width="9.140625" style="91"/>
    <col min="14338" max="14338" width="14.85546875" style="91" customWidth="1"/>
    <col min="14339" max="14339" width="9" style="91" customWidth="1"/>
    <col min="14340" max="14340" width="11" style="91" customWidth="1"/>
    <col min="14341" max="14341" width="10.7109375" style="91" customWidth="1"/>
    <col min="14342" max="14343" width="8.85546875" style="91" customWidth="1"/>
    <col min="14344" max="14344" width="10.7109375" style="91" customWidth="1"/>
    <col min="14345" max="14345" width="9.42578125" style="91" customWidth="1"/>
    <col min="14346" max="14593" width="9.140625" style="91"/>
    <col min="14594" max="14594" width="14.85546875" style="91" customWidth="1"/>
    <col min="14595" max="14595" width="9" style="91" customWidth="1"/>
    <col min="14596" max="14596" width="11" style="91" customWidth="1"/>
    <col min="14597" max="14597" width="10.7109375" style="91" customWidth="1"/>
    <col min="14598" max="14599" width="8.85546875" style="91" customWidth="1"/>
    <col min="14600" max="14600" width="10.7109375" style="91" customWidth="1"/>
    <col min="14601" max="14601" width="9.42578125" style="91" customWidth="1"/>
    <col min="14602" max="14849" width="9.140625" style="91"/>
    <col min="14850" max="14850" width="14.85546875" style="91" customWidth="1"/>
    <col min="14851" max="14851" width="9" style="91" customWidth="1"/>
    <col min="14852" max="14852" width="11" style="91" customWidth="1"/>
    <col min="14853" max="14853" width="10.7109375" style="91" customWidth="1"/>
    <col min="14854" max="14855" width="8.85546875" style="91" customWidth="1"/>
    <col min="14856" max="14856" width="10.7109375" style="91" customWidth="1"/>
    <col min="14857" max="14857" width="9.42578125" style="91" customWidth="1"/>
    <col min="14858" max="15105" width="9.140625" style="91"/>
    <col min="15106" max="15106" width="14.85546875" style="91" customWidth="1"/>
    <col min="15107" max="15107" width="9" style="91" customWidth="1"/>
    <col min="15108" max="15108" width="11" style="91" customWidth="1"/>
    <col min="15109" max="15109" width="10.7109375" style="91" customWidth="1"/>
    <col min="15110" max="15111" width="8.85546875" style="91" customWidth="1"/>
    <col min="15112" max="15112" width="10.7109375" style="91" customWidth="1"/>
    <col min="15113" max="15113" width="9.42578125" style="91" customWidth="1"/>
    <col min="15114" max="15361" width="9.140625" style="91"/>
    <col min="15362" max="15362" width="14.85546875" style="91" customWidth="1"/>
    <col min="15363" max="15363" width="9" style="91" customWidth="1"/>
    <col min="15364" max="15364" width="11" style="91" customWidth="1"/>
    <col min="15365" max="15365" width="10.7109375" style="91" customWidth="1"/>
    <col min="15366" max="15367" width="8.85546875" style="91" customWidth="1"/>
    <col min="15368" max="15368" width="10.7109375" style="91" customWidth="1"/>
    <col min="15369" max="15369" width="9.42578125" style="91" customWidth="1"/>
    <col min="15370" max="15617" width="9.140625" style="91"/>
    <col min="15618" max="15618" width="14.85546875" style="91" customWidth="1"/>
    <col min="15619" max="15619" width="9" style="91" customWidth="1"/>
    <col min="15620" max="15620" width="11" style="91" customWidth="1"/>
    <col min="15621" max="15621" width="10.7109375" style="91" customWidth="1"/>
    <col min="15622" max="15623" width="8.85546875" style="91" customWidth="1"/>
    <col min="15624" max="15624" width="10.7109375" style="91" customWidth="1"/>
    <col min="15625" max="15625" width="9.42578125" style="91" customWidth="1"/>
    <col min="15626" max="15873" width="9.140625" style="91"/>
    <col min="15874" max="15874" width="14.85546875" style="91" customWidth="1"/>
    <col min="15875" max="15875" width="9" style="91" customWidth="1"/>
    <col min="15876" max="15876" width="11" style="91" customWidth="1"/>
    <col min="15877" max="15877" width="10.7109375" style="91" customWidth="1"/>
    <col min="15878" max="15879" width="8.85546875" style="91" customWidth="1"/>
    <col min="15880" max="15880" width="10.7109375" style="91" customWidth="1"/>
    <col min="15881" max="15881" width="9.42578125" style="91" customWidth="1"/>
    <col min="15882" max="16129" width="9.140625" style="91"/>
    <col min="16130" max="16130" width="14.85546875" style="91" customWidth="1"/>
    <col min="16131" max="16131" width="9" style="91" customWidth="1"/>
    <col min="16132" max="16132" width="11" style="91" customWidth="1"/>
    <col min="16133" max="16133" width="10.7109375" style="91" customWidth="1"/>
    <col min="16134" max="16135" width="8.85546875" style="91" customWidth="1"/>
    <col min="16136" max="16136" width="10.7109375" style="91" customWidth="1"/>
    <col min="16137" max="16137" width="9.42578125" style="91" customWidth="1"/>
    <col min="16138" max="16384" width="9.140625" style="91"/>
  </cols>
  <sheetData>
    <row r="2" spans="2:10" ht="17.25" x14ac:dyDescent="0.3">
      <c r="B2" s="531" t="s">
        <v>77</v>
      </c>
      <c r="C2" s="3"/>
      <c r="D2" s="3"/>
      <c r="E2" s="2"/>
      <c r="F2" s="2"/>
      <c r="G2" s="2"/>
      <c r="H2" s="2"/>
      <c r="I2" s="2"/>
      <c r="J2" s="2"/>
    </row>
    <row r="3" spans="2:10" ht="21" customHeight="1" x14ac:dyDescent="0.25">
      <c r="B3" s="6" t="s">
        <v>164</v>
      </c>
      <c r="C3" s="2"/>
      <c r="D3" s="2"/>
      <c r="E3" s="2"/>
      <c r="F3" s="2"/>
      <c r="G3" s="2"/>
      <c r="H3" s="2"/>
      <c r="I3" s="2"/>
      <c r="J3" s="2"/>
    </row>
    <row r="4" spans="2:10" ht="15" x14ac:dyDescent="0.25">
      <c r="B4" s="532"/>
    </row>
    <row r="5" spans="2:10" ht="45.75" customHeight="1" x14ac:dyDescent="0.25">
      <c r="B5" s="879" t="s">
        <v>637</v>
      </c>
      <c r="C5" s="880"/>
      <c r="D5" s="880"/>
      <c r="E5" s="880"/>
      <c r="F5" s="880"/>
      <c r="G5" s="880"/>
      <c r="H5" s="880"/>
      <c r="I5" s="413"/>
      <c r="J5" s="413"/>
    </row>
    <row r="6" spans="2:10" ht="15" x14ac:dyDescent="0.25">
      <c r="B6" s="532"/>
    </row>
    <row r="7" spans="2:10" ht="32.25" customHeight="1" x14ac:dyDescent="0.2">
      <c r="B7" s="881" t="s">
        <v>503</v>
      </c>
      <c r="C7" s="882"/>
      <c r="D7" s="882"/>
      <c r="E7" s="882"/>
      <c r="F7" s="882"/>
      <c r="G7" s="882"/>
      <c r="H7" s="882"/>
      <c r="I7" s="413"/>
      <c r="J7" s="413"/>
    </row>
    <row r="8" spans="2:10" ht="12" thickBot="1" x14ac:dyDescent="0.25"/>
    <row r="9" spans="2:10" ht="16.5" thickTop="1" thickBot="1" x14ac:dyDescent="0.3">
      <c r="B9" s="533" t="s">
        <v>79</v>
      </c>
      <c r="C9" s="534"/>
      <c r="D9" s="534"/>
      <c r="E9" s="535"/>
    </row>
    <row r="10" spans="2:10" s="95" customFormat="1" ht="15.75" thickBot="1" x14ac:dyDescent="0.3">
      <c r="B10" s="536" t="s">
        <v>1</v>
      </c>
      <c r="C10" s="537" t="s">
        <v>173</v>
      </c>
      <c r="D10" s="537" t="s">
        <v>39</v>
      </c>
      <c r="E10" s="538" t="s">
        <v>78</v>
      </c>
      <c r="F10" s="96"/>
      <c r="G10" s="96"/>
      <c r="H10" s="96"/>
    </row>
    <row r="11" spans="2:10" s="95" customFormat="1" ht="15" x14ac:dyDescent="0.25">
      <c r="B11" s="539">
        <v>1993</v>
      </c>
      <c r="C11" s="97">
        <v>100</v>
      </c>
      <c r="D11" s="97">
        <v>100</v>
      </c>
      <c r="E11" s="540">
        <v>100</v>
      </c>
      <c r="F11" s="541"/>
      <c r="G11" s="96"/>
      <c r="H11" s="96"/>
    </row>
    <row r="12" spans="2:10" s="95" customFormat="1" ht="15" x14ac:dyDescent="0.25">
      <c r="B12" s="542">
        <v>2000</v>
      </c>
      <c r="C12" s="97">
        <v>98</v>
      </c>
      <c r="D12" s="97">
        <v>103.30578512396693</v>
      </c>
      <c r="E12" s="540">
        <v>104.68750000000003</v>
      </c>
      <c r="F12" s="541"/>
      <c r="G12" s="96"/>
      <c r="H12" s="96"/>
    </row>
    <row r="13" spans="2:10" s="95" customFormat="1" ht="15" x14ac:dyDescent="0.25">
      <c r="B13" s="542">
        <v>2001</v>
      </c>
      <c r="C13" s="97">
        <v>92</v>
      </c>
      <c r="D13" s="97">
        <v>102.4793388429752</v>
      </c>
      <c r="E13" s="540">
        <v>104.68750000000003</v>
      </c>
      <c r="F13" s="541"/>
      <c r="G13" s="96"/>
      <c r="H13" s="96"/>
    </row>
    <row r="14" spans="2:10" s="95" customFormat="1" ht="15" x14ac:dyDescent="0.25">
      <c r="B14" s="542">
        <v>2002</v>
      </c>
      <c r="C14" s="97">
        <v>91</v>
      </c>
      <c r="D14" s="97">
        <v>102.4793388429752</v>
      </c>
      <c r="E14" s="540">
        <v>105.20833333333333</v>
      </c>
      <c r="F14" s="541"/>
      <c r="G14" s="96"/>
      <c r="H14" s="96"/>
    </row>
    <row r="15" spans="2:10" s="95" customFormat="1" ht="15" x14ac:dyDescent="0.25">
      <c r="B15" s="542">
        <v>2003</v>
      </c>
      <c r="C15" s="97">
        <v>92</v>
      </c>
      <c r="D15" s="97">
        <v>103.30578512396693</v>
      </c>
      <c r="E15" s="540">
        <v>104.68750000000003</v>
      </c>
      <c r="F15" s="541"/>
      <c r="G15" s="96"/>
      <c r="H15" s="96"/>
    </row>
    <row r="16" spans="2:10" s="95" customFormat="1" ht="15" x14ac:dyDescent="0.25">
      <c r="B16" s="542">
        <v>2004</v>
      </c>
      <c r="C16" s="97">
        <v>91</v>
      </c>
      <c r="D16" s="97">
        <v>103.30578512396693</v>
      </c>
      <c r="E16" s="540">
        <v>105.72916666666667</v>
      </c>
      <c r="F16" s="541"/>
      <c r="G16" s="96"/>
      <c r="H16" s="96"/>
    </row>
    <row r="17" spans="1:15" s="95" customFormat="1" ht="15" x14ac:dyDescent="0.25">
      <c r="B17" s="542">
        <v>2005</v>
      </c>
      <c r="C17" s="97">
        <v>91</v>
      </c>
      <c r="D17" s="97">
        <v>102.4793388429752</v>
      </c>
      <c r="E17" s="540">
        <v>104.68750000000003</v>
      </c>
      <c r="F17" s="541"/>
      <c r="G17" s="96"/>
      <c r="H17" s="96"/>
    </row>
    <row r="18" spans="1:15" s="95" customFormat="1" ht="15" x14ac:dyDescent="0.25">
      <c r="B18" s="542">
        <v>2006</v>
      </c>
      <c r="C18" s="97">
        <v>91</v>
      </c>
      <c r="D18" s="97">
        <v>102.4793388429752</v>
      </c>
      <c r="E18" s="540">
        <v>105.72916666666667</v>
      </c>
      <c r="F18" s="541"/>
      <c r="G18" s="96"/>
      <c r="H18" s="96"/>
    </row>
    <row r="19" spans="1:15" s="95" customFormat="1" ht="15" x14ac:dyDescent="0.25">
      <c r="B19" s="539">
        <v>2007</v>
      </c>
      <c r="C19" s="98">
        <v>89</v>
      </c>
      <c r="D19" s="97">
        <v>102.4793388429752</v>
      </c>
      <c r="E19" s="540">
        <v>104.16666666666667</v>
      </c>
      <c r="F19" s="541"/>
      <c r="G19" s="96"/>
      <c r="H19" s="96"/>
    </row>
    <row r="20" spans="1:15" s="95" customFormat="1" ht="15" x14ac:dyDescent="0.25">
      <c r="B20" s="542">
        <v>2008</v>
      </c>
      <c r="C20" s="98">
        <v>87</v>
      </c>
      <c r="D20" s="97">
        <v>100</v>
      </c>
      <c r="E20" s="543">
        <v>102.60416666666667</v>
      </c>
      <c r="F20" s="541"/>
      <c r="H20" s="96"/>
    </row>
    <row r="21" spans="1:15" s="95" customFormat="1" ht="15" x14ac:dyDescent="0.25">
      <c r="B21" s="542">
        <v>2009</v>
      </c>
      <c r="C21" s="98">
        <v>88</v>
      </c>
      <c r="D21" s="98">
        <v>99</v>
      </c>
      <c r="E21" s="543">
        <v>102.60416666666667</v>
      </c>
      <c r="F21" s="544"/>
    </row>
    <row r="22" spans="1:15" s="95" customFormat="1" ht="16.5" customHeight="1" x14ac:dyDescent="0.25">
      <c r="B22" s="542">
        <v>2010</v>
      </c>
      <c r="C22" s="98">
        <v>85</v>
      </c>
      <c r="D22" s="98">
        <v>97</v>
      </c>
      <c r="E22" s="545">
        <v>103</v>
      </c>
      <c r="F22" s="544"/>
    </row>
    <row r="23" spans="1:15" s="95" customFormat="1" ht="16.5" customHeight="1" x14ac:dyDescent="0.25">
      <c r="B23" s="542">
        <v>2011</v>
      </c>
      <c r="C23" s="98">
        <v>85</v>
      </c>
      <c r="D23" s="98">
        <v>95</v>
      </c>
      <c r="E23" s="545">
        <v>102</v>
      </c>
      <c r="F23" s="544"/>
    </row>
    <row r="24" spans="1:15" s="95" customFormat="1" ht="16.5" customHeight="1" x14ac:dyDescent="0.25">
      <c r="B24" s="542">
        <v>2012</v>
      </c>
      <c r="C24" s="98">
        <v>84</v>
      </c>
      <c r="D24" s="98">
        <v>94</v>
      </c>
      <c r="E24" s="545">
        <v>101</v>
      </c>
      <c r="F24" s="544"/>
    </row>
    <row r="25" spans="1:15" s="95" customFormat="1" ht="16.5" customHeight="1" x14ac:dyDescent="0.25">
      <c r="B25" s="542">
        <v>2013</v>
      </c>
      <c r="C25" s="98">
        <v>85</v>
      </c>
      <c r="D25" s="98">
        <v>94</v>
      </c>
      <c r="E25" s="545">
        <v>101</v>
      </c>
      <c r="F25" s="544"/>
    </row>
    <row r="26" spans="1:15" s="95" customFormat="1" ht="16.5" customHeight="1" x14ac:dyDescent="0.25">
      <c r="B26" s="542">
        <v>2014</v>
      </c>
      <c r="C26" s="98">
        <v>85</v>
      </c>
      <c r="D26" s="98">
        <v>95</v>
      </c>
      <c r="E26" s="545">
        <v>102</v>
      </c>
      <c r="F26" s="544"/>
    </row>
    <row r="27" spans="1:15" s="95" customFormat="1" ht="16.5" customHeight="1" x14ac:dyDescent="0.25">
      <c r="B27" s="542">
        <v>2015</v>
      </c>
      <c r="C27" s="98">
        <v>86</v>
      </c>
      <c r="D27" s="97">
        <v>95.454545454545453</v>
      </c>
      <c r="E27" s="543">
        <v>102.60416666666667</v>
      </c>
      <c r="F27" s="544"/>
      <c r="L27" s="91"/>
      <c r="M27" s="91"/>
      <c r="N27" s="91"/>
      <c r="O27" s="91"/>
    </row>
    <row r="28" spans="1:15" s="95" customFormat="1" ht="16.5" customHeight="1" x14ac:dyDescent="0.25">
      <c r="B28" s="542">
        <v>2016</v>
      </c>
      <c r="C28" s="98">
        <v>86</v>
      </c>
      <c r="D28" s="97">
        <v>95</v>
      </c>
      <c r="E28" s="543">
        <v>104</v>
      </c>
      <c r="F28" s="544"/>
      <c r="L28" s="91"/>
      <c r="M28" s="91"/>
      <c r="N28" s="91"/>
      <c r="O28" s="91"/>
    </row>
    <row r="29" spans="1:15" s="95" customFormat="1" ht="16.5" customHeight="1" thickBot="1" x14ac:dyDescent="0.3">
      <c r="B29" s="546">
        <v>2017</v>
      </c>
      <c r="C29" s="547">
        <v>87</v>
      </c>
      <c r="D29" s="548">
        <v>95</v>
      </c>
      <c r="E29" s="549">
        <v>99</v>
      </c>
      <c r="F29" s="544"/>
      <c r="L29" s="91"/>
      <c r="M29" s="91"/>
      <c r="N29" s="91"/>
      <c r="O29" s="91"/>
    </row>
    <row r="30" spans="1:15" ht="12" thickTop="1" x14ac:dyDescent="0.2">
      <c r="A30" s="95"/>
    </row>
    <row r="31" spans="1:15" ht="15" x14ac:dyDescent="0.25">
      <c r="A31" s="95"/>
      <c r="B31" s="99"/>
      <c r="C31" s="100"/>
      <c r="D31" s="100"/>
      <c r="E31" s="100"/>
    </row>
    <row r="32" spans="1:15" x14ac:dyDescent="0.2">
      <c r="A32" s="95"/>
    </row>
    <row r="33" spans="1:5" x14ac:dyDescent="0.2">
      <c r="A33" s="95"/>
    </row>
    <row r="34" spans="1:5" x14ac:dyDescent="0.2">
      <c r="A34" s="95"/>
    </row>
    <row r="45" spans="1:5" s="95" customFormat="1" x14ac:dyDescent="0.2">
      <c r="A45" s="91"/>
      <c r="E45" s="550"/>
    </row>
    <row r="52" spans="1:1" x14ac:dyDescent="0.2">
      <c r="A52" s="95"/>
    </row>
  </sheetData>
  <mergeCells count="2">
    <mergeCell ref="B5:H5"/>
    <mergeCell ref="B7:H7"/>
  </mergeCells>
  <pageMargins left="0.70866141732283472" right="0.70866141732283472" top="0.74803149606299213" bottom="0.74803149606299213" header="0.31496062992125984" footer="0.31496062992125984"/>
  <pageSetup paperSize="9" scale="91" orientation="portrait" r:id="rId1"/>
  <headerFooter>
    <oddHeader>&amp;C&amp;"Calibri,Regular"&amp;13SRAD Report 1957 Transport Statistics Manchester 2017</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pageSetUpPr fitToPage="1"/>
  </sheetPr>
  <dimension ref="A1:M38"/>
  <sheetViews>
    <sheetView zoomScaleNormal="100" zoomScalePageLayoutView="80" workbookViewId="0">
      <selection activeCell="N13" sqref="N13"/>
    </sheetView>
  </sheetViews>
  <sheetFormatPr defaultRowHeight="11.25" x14ac:dyDescent="0.2"/>
  <cols>
    <col min="1" max="2" width="12.85546875" style="95" customWidth="1"/>
    <col min="3" max="3" width="11.140625" style="95" customWidth="1"/>
    <col min="4" max="4" width="8.5703125" style="95" customWidth="1"/>
    <col min="5" max="5" width="8.7109375" style="95" customWidth="1"/>
    <col min="6" max="6" width="7" style="95" customWidth="1"/>
    <col min="7" max="7" width="9.42578125" style="95" customWidth="1"/>
    <col min="8" max="8" width="9.5703125" style="95" customWidth="1"/>
    <col min="9" max="9" width="9.5703125" style="95" bestFit="1" customWidth="1"/>
    <col min="10" max="10" width="9.140625" style="95"/>
    <col min="11" max="256" width="9.140625" style="91"/>
    <col min="257" max="257" width="14.85546875" style="91" customWidth="1"/>
    <col min="258" max="258" width="9" style="91" customWidth="1"/>
    <col min="259" max="259" width="11" style="91" customWidth="1"/>
    <col min="260" max="260" width="10.7109375" style="91" customWidth="1"/>
    <col min="261" max="262" width="8.85546875" style="91" customWidth="1"/>
    <col min="263" max="263" width="10.7109375" style="91" customWidth="1"/>
    <col min="264" max="264" width="9.42578125" style="91" customWidth="1"/>
    <col min="265" max="512" width="9.140625" style="91"/>
    <col min="513" max="513" width="14.85546875" style="91" customWidth="1"/>
    <col min="514" max="514" width="9" style="91" customWidth="1"/>
    <col min="515" max="515" width="11" style="91" customWidth="1"/>
    <col min="516" max="516" width="10.7109375" style="91" customWidth="1"/>
    <col min="517" max="518" width="8.85546875" style="91" customWidth="1"/>
    <col min="519" max="519" width="10.7109375" style="91" customWidth="1"/>
    <col min="520" max="520" width="9.42578125" style="91" customWidth="1"/>
    <col min="521" max="768" width="9.140625" style="91"/>
    <col min="769" max="769" width="14.85546875" style="91" customWidth="1"/>
    <col min="770" max="770" width="9" style="91" customWidth="1"/>
    <col min="771" max="771" width="11" style="91" customWidth="1"/>
    <col min="772" max="772" width="10.7109375" style="91" customWidth="1"/>
    <col min="773" max="774" width="8.85546875" style="91" customWidth="1"/>
    <col min="775" max="775" width="10.7109375" style="91" customWidth="1"/>
    <col min="776" max="776" width="9.42578125" style="91" customWidth="1"/>
    <col min="777" max="1024" width="9.140625" style="91"/>
    <col min="1025" max="1025" width="14.85546875" style="91" customWidth="1"/>
    <col min="1026" max="1026" width="9" style="91" customWidth="1"/>
    <col min="1027" max="1027" width="11" style="91" customWidth="1"/>
    <col min="1028" max="1028" width="10.7109375" style="91" customWidth="1"/>
    <col min="1029" max="1030" width="8.85546875" style="91" customWidth="1"/>
    <col min="1031" max="1031" width="10.7109375" style="91" customWidth="1"/>
    <col min="1032" max="1032" width="9.42578125" style="91" customWidth="1"/>
    <col min="1033" max="1280" width="9.140625" style="91"/>
    <col min="1281" max="1281" width="14.85546875" style="91" customWidth="1"/>
    <col min="1282" max="1282" width="9" style="91" customWidth="1"/>
    <col min="1283" max="1283" width="11" style="91" customWidth="1"/>
    <col min="1284" max="1284" width="10.7109375" style="91" customWidth="1"/>
    <col min="1285" max="1286" width="8.85546875" style="91" customWidth="1"/>
    <col min="1287" max="1287" width="10.7109375" style="91" customWidth="1"/>
    <col min="1288" max="1288" width="9.42578125" style="91" customWidth="1"/>
    <col min="1289" max="1536" width="9.140625" style="91"/>
    <col min="1537" max="1537" width="14.85546875" style="91" customWidth="1"/>
    <col min="1538" max="1538" width="9" style="91" customWidth="1"/>
    <col min="1539" max="1539" width="11" style="91" customWidth="1"/>
    <col min="1540" max="1540" width="10.7109375" style="91" customWidth="1"/>
    <col min="1541" max="1542" width="8.85546875" style="91" customWidth="1"/>
    <col min="1543" max="1543" width="10.7109375" style="91" customWidth="1"/>
    <col min="1544" max="1544" width="9.42578125" style="91" customWidth="1"/>
    <col min="1545" max="1792" width="9.140625" style="91"/>
    <col min="1793" max="1793" width="14.85546875" style="91" customWidth="1"/>
    <col min="1794" max="1794" width="9" style="91" customWidth="1"/>
    <col min="1795" max="1795" width="11" style="91" customWidth="1"/>
    <col min="1796" max="1796" width="10.7109375" style="91" customWidth="1"/>
    <col min="1797" max="1798" width="8.85546875" style="91" customWidth="1"/>
    <col min="1799" max="1799" width="10.7109375" style="91" customWidth="1"/>
    <col min="1800" max="1800" width="9.42578125" style="91" customWidth="1"/>
    <col min="1801" max="2048" width="9.140625" style="91"/>
    <col min="2049" max="2049" width="14.85546875" style="91" customWidth="1"/>
    <col min="2050" max="2050" width="9" style="91" customWidth="1"/>
    <col min="2051" max="2051" width="11" style="91" customWidth="1"/>
    <col min="2052" max="2052" width="10.7109375" style="91" customWidth="1"/>
    <col min="2053" max="2054" width="8.85546875" style="91" customWidth="1"/>
    <col min="2055" max="2055" width="10.7109375" style="91" customWidth="1"/>
    <col min="2056" max="2056" width="9.42578125" style="91" customWidth="1"/>
    <col min="2057" max="2304" width="9.140625" style="91"/>
    <col min="2305" max="2305" width="14.85546875" style="91" customWidth="1"/>
    <col min="2306" max="2306" width="9" style="91" customWidth="1"/>
    <col min="2307" max="2307" width="11" style="91" customWidth="1"/>
    <col min="2308" max="2308" width="10.7109375" style="91" customWidth="1"/>
    <col min="2309" max="2310" width="8.85546875" style="91" customWidth="1"/>
    <col min="2311" max="2311" width="10.7109375" style="91" customWidth="1"/>
    <col min="2312" max="2312" width="9.42578125" style="91" customWidth="1"/>
    <col min="2313" max="2560" width="9.140625" style="91"/>
    <col min="2561" max="2561" width="14.85546875" style="91" customWidth="1"/>
    <col min="2562" max="2562" width="9" style="91" customWidth="1"/>
    <col min="2563" max="2563" width="11" style="91" customWidth="1"/>
    <col min="2564" max="2564" width="10.7109375" style="91" customWidth="1"/>
    <col min="2565" max="2566" width="8.85546875" style="91" customWidth="1"/>
    <col min="2567" max="2567" width="10.7109375" style="91" customWidth="1"/>
    <col min="2568" max="2568" width="9.42578125" style="91" customWidth="1"/>
    <col min="2569" max="2816" width="9.140625" style="91"/>
    <col min="2817" max="2817" width="14.85546875" style="91" customWidth="1"/>
    <col min="2818" max="2818" width="9" style="91" customWidth="1"/>
    <col min="2819" max="2819" width="11" style="91" customWidth="1"/>
    <col min="2820" max="2820" width="10.7109375" style="91" customWidth="1"/>
    <col min="2821" max="2822" width="8.85546875" style="91" customWidth="1"/>
    <col min="2823" max="2823" width="10.7109375" style="91" customWidth="1"/>
    <col min="2824" max="2824" width="9.42578125" style="91" customWidth="1"/>
    <col min="2825" max="3072" width="9.140625" style="91"/>
    <col min="3073" max="3073" width="14.85546875" style="91" customWidth="1"/>
    <col min="3074" max="3074" width="9" style="91" customWidth="1"/>
    <col min="3075" max="3075" width="11" style="91" customWidth="1"/>
    <col min="3076" max="3076" width="10.7109375" style="91" customWidth="1"/>
    <col min="3077" max="3078" width="8.85546875" style="91" customWidth="1"/>
    <col min="3079" max="3079" width="10.7109375" style="91" customWidth="1"/>
    <col min="3080" max="3080" width="9.42578125" style="91" customWidth="1"/>
    <col min="3081" max="3328" width="9.140625" style="91"/>
    <col min="3329" max="3329" width="14.85546875" style="91" customWidth="1"/>
    <col min="3330" max="3330" width="9" style="91" customWidth="1"/>
    <col min="3331" max="3331" width="11" style="91" customWidth="1"/>
    <col min="3332" max="3332" width="10.7109375" style="91" customWidth="1"/>
    <col min="3333" max="3334" width="8.85546875" style="91" customWidth="1"/>
    <col min="3335" max="3335" width="10.7109375" style="91" customWidth="1"/>
    <col min="3336" max="3336" width="9.42578125" style="91" customWidth="1"/>
    <col min="3337" max="3584" width="9.140625" style="91"/>
    <col min="3585" max="3585" width="14.85546875" style="91" customWidth="1"/>
    <col min="3586" max="3586" width="9" style="91" customWidth="1"/>
    <col min="3587" max="3587" width="11" style="91" customWidth="1"/>
    <col min="3588" max="3588" width="10.7109375" style="91" customWidth="1"/>
    <col min="3589" max="3590" width="8.85546875" style="91" customWidth="1"/>
    <col min="3591" max="3591" width="10.7109375" style="91" customWidth="1"/>
    <col min="3592" max="3592" width="9.42578125" style="91" customWidth="1"/>
    <col min="3593" max="3840" width="9.140625" style="91"/>
    <col min="3841" max="3841" width="14.85546875" style="91" customWidth="1"/>
    <col min="3842" max="3842" width="9" style="91" customWidth="1"/>
    <col min="3843" max="3843" width="11" style="91" customWidth="1"/>
    <col min="3844" max="3844" width="10.7109375" style="91" customWidth="1"/>
    <col min="3845" max="3846" width="8.85546875" style="91" customWidth="1"/>
    <col min="3847" max="3847" width="10.7109375" style="91" customWidth="1"/>
    <col min="3848" max="3848" width="9.42578125" style="91" customWidth="1"/>
    <col min="3849" max="4096" width="9.140625" style="91"/>
    <col min="4097" max="4097" width="14.85546875" style="91" customWidth="1"/>
    <col min="4098" max="4098" width="9" style="91" customWidth="1"/>
    <col min="4099" max="4099" width="11" style="91" customWidth="1"/>
    <col min="4100" max="4100" width="10.7109375" style="91" customWidth="1"/>
    <col min="4101" max="4102" width="8.85546875" style="91" customWidth="1"/>
    <col min="4103" max="4103" width="10.7109375" style="91" customWidth="1"/>
    <col min="4104" max="4104" width="9.42578125" style="91" customWidth="1"/>
    <col min="4105" max="4352" width="9.140625" style="91"/>
    <col min="4353" max="4353" width="14.85546875" style="91" customWidth="1"/>
    <col min="4354" max="4354" width="9" style="91" customWidth="1"/>
    <col min="4355" max="4355" width="11" style="91" customWidth="1"/>
    <col min="4356" max="4356" width="10.7109375" style="91" customWidth="1"/>
    <col min="4357" max="4358" width="8.85546875" style="91" customWidth="1"/>
    <col min="4359" max="4359" width="10.7109375" style="91" customWidth="1"/>
    <col min="4360" max="4360" width="9.42578125" style="91" customWidth="1"/>
    <col min="4361" max="4608" width="9.140625" style="91"/>
    <col min="4609" max="4609" width="14.85546875" style="91" customWidth="1"/>
    <col min="4610" max="4610" width="9" style="91" customWidth="1"/>
    <col min="4611" max="4611" width="11" style="91" customWidth="1"/>
    <col min="4612" max="4612" width="10.7109375" style="91" customWidth="1"/>
    <col min="4613" max="4614" width="8.85546875" style="91" customWidth="1"/>
    <col min="4615" max="4615" width="10.7109375" style="91" customWidth="1"/>
    <col min="4616" max="4616" width="9.42578125" style="91" customWidth="1"/>
    <col min="4617" max="4864" width="9.140625" style="91"/>
    <col min="4865" max="4865" width="14.85546875" style="91" customWidth="1"/>
    <col min="4866" max="4866" width="9" style="91" customWidth="1"/>
    <col min="4867" max="4867" width="11" style="91" customWidth="1"/>
    <col min="4868" max="4868" width="10.7109375" style="91" customWidth="1"/>
    <col min="4869" max="4870" width="8.85546875" style="91" customWidth="1"/>
    <col min="4871" max="4871" width="10.7109375" style="91" customWidth="1"/>
    <col min="4872" max="4872" width="9.42578125" style="91" customWidth="1"/>
    <col min="4873" max="5120" width="9.140625" style="91"/>
    <col min="5121" max="5121" width="14.85546875" style="91" customWidth="1"/>
    <col min="5122" max="5122" width="9" style="91" customWidth="1"/>
    <col min="5123" max="5123" width="11" style="91" customWidth="1"/>
    <col min="5124" max="5124" width="10.7109375" style="91" customWidth="1"/>
    <col min="5125" max="5126" width="8.85546875" style="91" customWidth="1"/>
    <col min="5127" max="5127" width="10.7109375" style="91" customWidth="1"/>
    <col min="5128" max="5128" width="9.42578125" style="91" customWidth="1"/>
    <col min="5129" max="5376" width="9.140625" style="91"/>
    <col min="5377" max="5377" width="14.85546875" style="91" customWidth="1"/>
    <col min="5378" max="5378" width="9" style="91" customWidth="1"/>
    <col min="5379" max="5379" width="11" style="91" customWidth="1"/>
    <col min="5380" max="5380" width="10.7109375" style="91" customWidth="1"/>
    <col min="5381" max="5382" width="8.85546875" style="91" customWidth="1"/>
    <col min="5383" max="5383" width="10.7109375" style="91" customWidth="1"/>
    <col min="5384" max="5384" width="9.42578125" style="91" customWidth="1"/>
    <col min="5385" max="5632" width="9.140625" style="91"/>
    <col min="5633" max="5633" width="14.85546875" style="91" customWidth="1"/>
    <col min="5634" max="5634" width="9" style="91" customWidth="1"/>
    <col min="5635" max="5635" width="11" style="91" customWidth="1"/>
    <col min="5636" max="5636" width="10.7109375" style="91" customWidth="1"/>
    <col min="5637" max="5638" width="8.85546875" style="91" customWidth="1"/>
    <col min="5639" max="5639" width="10.7109375" style="91" customWidth="1"/>
    <col min="5640" max="5640" width="9.42578125" style="91" customWidth="1"/>
    <col min="5641" max="5888" width="9.140625" style="91"/>
    <col min="5889" max="5889" width="14.85546875" style="91" customWidth="1"/>
    <col min="5890" max="5890" width="9" style="91" customWidth="1"/>
    <col min="5891" max="5891" width="11" style="91" customWidth="1"/>
    <col min="5892" max="5892" width="10.7109375" style="91" customWidth="1"/>
    <col min="5893" max="5894" width="8.85546875" style="91" customWidth="1"/>
    <col min="5895" max="5895" width="10.7109375" style="91" customWidth="1"/>
    <col min="5896" max="5896" width="9.42578125" style="91" customWidth="1"/>
    <col min="5897" max="6144" width="9.140625" style="91"/>
    <col min="6145" max="6145" width="14.85546875" style="91" customWidth="1"/>
    <col min="6146" max="6146" width="9" style="91" customWidth="1"/>
    <col min="6147" max="6147" width="11" style="91" customWidth="1"/>
    <col min="6148" max="6148" width="10.7109375" style="91" customWidth="1"/>
    <col min="6149" max="6150" width="8.85546875" style="91" customWidth="1"/>
    <col min="6151" max="6151" width="10.7109375" style="91" customWidth="1"/>
    <col min="6152" max="6152" width="9.42578125" style="91" customWidth="1"/>
    <col min="6153" max="6400" width="9.140625" style="91"/>
    <col min="6401" max="6401" width="14.85546875" style="91" customWidth="1"/>
    <col min="6402" max="6402" width="9" style="91" customWidth="1"/>
    <col min="6403" max="6403" width="11" style="91" customWidth="1"/>
    <col min="6404" max="6404" width="10.7109375" style="91" customWidth="1"/>
    <col min="6405" max="6406" width="8.85546875" style="91" customWidth="1"/>
    <col min="6407" max="6407" width="10.7109375" style="91" customWidth="1"/>
    <col min="6408" max="6408" width="9.42578125" style="91" customWidth="1"/>
    <col min="6409" max="6656" width="9.140625" style="91"/>
    <col min="6657" max="6657" width="14.85546875" style="91" customWidth="1"/>
    <col min="6658" max="6658" width="9" style="91" customWidth="1"/>
    <col min="6659" max="6659" width="11" style="91" customWidth="1"/>
    <col min="6660" max="6660" width="10.7109375" style="91" customWidth="1"/>
    <col min="6661" max="6662" width="8.85546875" style="91" customWidth="1"/>
    <col min="6663" max="6663" width="10.7109375" style="91" customWidth="1"/>
    <col min="6664" max="6664" width="9.42578125" style="91" customWidth="1"/>
    <col min="6665" max="6912" width="9.140625" style="91"/>
    <col min="6913" max="6913" width="14.85546875" style="91" customWidth="1"/>
    <col min="6914" max="6914" width="9" style="91" customWidth="1"/>
    <col min="6915" max="6915" width="11" style="91" customWidth="1"/>
    <col min="6916" max="6916" width="10.7109375" style="91" customWidth="1"/>
    <col min="6917" max="6918" width="8.85546875" style="91" customWidth="1"/>
    <col min="6919" max="6919" width="10.7109375" style="91" customWidth="1"/>
    <col min="6920" max="6920" width="9.42578125" style="91" customWidth="1"/>
    <col min="6921" max="7168" width="9.140625" style="91"/>
    <col min="7169" max="7169" width="14.85546875" style="91" customWidth="1"/>
    <col min="7170" max="7170" width="9" style="91" customWidth="1"/>
    <col min="7171" max="7171" width="11" style="91" customWidth="1"/>
    <col min="7172" max="7172" width="10.7109375" style="91" customWidth="1"/>
    <col min="7173" max="7174" width="8.85546875" style="91" customWidth="1"/>
    <col min="7175" max="7175" width="10.7109375" style="91" customWidth="1"/>
    <col min="7176" max="7176" width="9.42578125" style="91" customWidth="1"/>
    <col min="7177" max="7424" width="9.140625" style="91"/>
    <col min="7425" max="7425" width="14.85546875" style="91" customWidth="1"/>
    <col min="7426" max="7426" width="9" style="91" customWidth="1"/>
    <col min="7427" max="7427" width="11" style="91" customWidth="1"/>
    <col min="7428" max="7428" width="10.7109375" style="91" customWidth="1"/>
    <col min="7429" max="7430" width="8.85546875" style="91" customWidth="1"/>
    <col min="7431" max="7431" width="10.7109375" style="91" customWidth="1"/>
    <col min="7432" max="7432" width="9.42578125" style="91" customWidth="1"/>
    <col min="7433" max="7680" width="9.140625" style="91"/>
    <col min="7681" max="7681" width="14.85546875" style="91" customWidth="1"/>
    <col min="7682" max="7682" width="9" style="91" customWidth="1"/>
    <col min="7683" max="7683" width="11" style="91" customWidth="1"/>
    <col min="7684" max="7684" width="10.7109375" style="91" customWidth="1"/>
    <col min="7685" max="7686" width="8.85546875" style="91" customWidth="1"/>
    <col min="7687" max="7687" width="10.7109375" style="91" customWidth="1"/>
    <col min="7688" max="7688" width="9.42578125" style="91" customWidth="1"/>
    <col min="7689" max="7936" width="9.140625" style="91"/>
    <col min="7937" max="7937" width="14.85546875" style="91" customWidth="1"/>
    <col min="7938" max="7938" width="9" style="91" customWidth="1"/>
    <col min="7939" max="7939" width="11" style="91" customWidth="1"/>
    <col min="7940" max="7940" width="10.7109375" style="91" customWidth="1"/>
    <col min="7941" max="7942" width="8.85546875" style="91" customWidth="1"/>
    <col min="7943" max="7943" width="10.7109375" style="91" customWidth="1"/>
    <col min="7944" max="7944" width="9.42578125" style="91" customWidth="1"/>
    <col min="7945" max="8192" width="9.140625" style="91"/>
    <col min="8193" max="8193" width="14.85546875" style="91" customWidth="1"/>
    <col min="8194" max="8194" width="9" style="91" customWidth="1"/>
    <col min="8195" max="8195" width="11" style="91" customWidth="1"/>
    <col min="8196" max="8196" width="10.7109375" style="91" customWidth="1"/>
    <col min="8197" max="8198" width="8.85546875" style="91" customWidth="1"/>
    <col min="8199" max="8199" width="10.7109375" style="91" customWidth="1"/>
    <col min="8200" max="8200" width="9.42578125" style="91" customWidth="1"/>
    <col min="8201" max="8448" width="9.140625" style="91"/>
    <col min="8449" max="8449" width="14.85546875" style="91" customWidth="1"/>
    <col min="8450" max="8450" width="9" style="91" customWidth="1"/>
    <col min="8451" max="8451" width="11" style="91" customWidth="1"/>
    <col min="8452" max="8452" width="10.7109375" style="91" customWidth="1"/>
    <col min="8453" max="8454" width="8.85546875" style="91" customWidth="1"/>
    <col min="8455" max="8455" width="10.7109375" style="91" customWidth="1"/>
    <col min="8456" max="8456" width="9.42578125" style="91" customWidth="1"/>
    <col min="8457" max="8704" width="9.140625" style="91"/>
    <col min="8705" max="8705" width="14.85546875" style="91" customWidth="1"/>
    <col min="8706" max="8706" width="9" style="91" customWidth="1"/>
    <col min="8707" max="8707" width="11" style="91" customWidth="1"/>
    <col min="8708" max="8708" width="10.7109375" style="91" customWidth="1"/>
    <col min="8709" max="8710" width="8.85546875" style="91" customWidth="1"/>
    <col min="8711" max="8711" width="10.7109375" style="91" customWidth="1"/>
    <col min="8712" max="8712" width="9.42578125" style="91" customWidth="1"/>
    <col min="8713" max="8960" width="9.140625" style="91"/>
    <col min="8961" max="8961" width="14.85546875" style="91" customWidth="1"/>
    <col min="8962" max="8962" width="9" style="91" customWidth="1"/>
    <col min="8963" max="8963" width="11" style="91" customWidth="1"/>
    <col min="8964" max="8964" width="10.7109375" style="91" customWidth="1"/>
    <col min="8965" max="8966" width="8.85546875" style="91" customWidth="1"/>
    <col min="8967" max="8967" width="10.7109375" style="91" customWidth="1"/>
    <col min="8968" max="8968" width="9.42578125" style="91" customWidth="1"/>
    <col min="8969" max="9216" width="9.140625" style="91"/>
    <col min="9217" max="9217" width="14.85546875" style="91" customWidth="1"/>
    <col min="9218" max="9218" width="9" style="91" customWidth="1"/>
    <col min="9219" max="9219" width="11" style="91" customWidth="1"/>
    <col min="9220" max="9220" width="10.7109375" style="91" customWidth="1"/>
    <col min="9221" max="9222" width="8.85546875" style="91" customWidth="1"/>
    <col min="9223" max="9223" width="10.7109375" style="91" customWidth="1"/>
    <col min="9224" max="9224" width="9.42578125" style="91" customWidth="1"/>
    <col min="9225" max="9472" width="9.140625" style="91"/>
    <col min="9473" max="9473" width="14.85546875" style="91" customWidth="1"/>
    <col min="9474" max="9474" width="9" style="91" customWidth="1"/>
    <col min="9475" max="9475" width="11" style="91" customWidth="1"/>
    <col min="9476" max="9476" width="10.7109375" style="91" customWidth="1"/>
    <col min="9477" max="9478" width="8.85546875" style="91" customWidth="1"/>
    <col min="9479" max="9479" width="10.7109375" style="91" customWidth="1"/>
    <col min="9480" max="9480" width="9.42578125" style="91" customWidth="1"/>
    <col min="9481" max="9728" width="9.140625" style="91"/>
    <col min="9729" max="9729" width="14.85546875" style="91" customWidth="1"/>
    <col min="9730" max="9730" width="9" style="91" customWidth="1"/>
    <col min="9731" max="9731" width="11" style="91" customWidth="1"/>
    <col min="9732" max="9732" width="10.7109375" style="91" customWidth="1"/>
    <col min="9733" max="9734" width="8.85546875" style="91" customWidth="1"/>
    <col min="9735" max="9735" width="10.7109375" style="91" customWidth="1"/>
    <col min="9736" max="9736" width="9.42578125" style="91" customWidth="1"/>
    <col min="9737" max="9984" width="9.140625" style="91"/>
    <col min="9985" max="9985" width="14.85546875" style="91" customWidth="1"/>
    <col min="9986" max="9986" width="9" style="91" customWidth="1"/>
    <col min="9987" max="9987" width="11" style="91" customWidth="1"/>
    <col min="9988" max="9988" width="10.7109375" style="91" customWidth="1"/>
    <col min="9989" max="9990" width="8.85546875" style="91" customWidth="1"/>
    <col min="9991" max="9991" width="10.7109375" style="91" customWidth="1"/>
    <col min="9992" max="9992" width="9.42578125" style="91" customWidth="1"/>
    <col min="9993" max="10240" width="9.140625" style="91"/>
    <col min="10241" max="10241" width="14.85546875" style="91" customWidth="1"/>
    <col min="10242" max="10242" width="9" style="91" customWidth="1"/>
    <col min="10243" max="10243" width="11" style="91" customWidth="1"/>
    <col min="10244" max="10244" width="10.7109375" style="91" customWidth="1"/>
    <col min="10245" max="10246" width="8.85546875" style="91" customWidth="1"/>
    <col min="10247" max="10247" width="10.7109375" style="91" customWidth="1"/>
    <col min="10248" max="10248" width="9.42578125" style="91" customWidth="1"/>
    <col min="10249" max="10496" width="9.140625" style="91"/>
    <col min="10497" max="10497" width="14.85546875" style="91" customWidth="1"/>
    <col min="10498" max="10498" width="9" style="91" customWidth="1"/>
    <col min="10499" max="10499" width="11" style="91" customWidth="1"/>
    <col min="10500" max="10500" width="10.7109375" style="91" customWidth="1"/>
    <col min="10501" max="10502" width="8.85546875" style="91" customWidth="1"/>
    <col min="10503" max="10503" width="10.7109375" style="91" customWidth="1"/>
    <col min="10504" max="10504" width="9.42578125" style="91" customWidth="1"/>
    <col min="10505" max="10752" width="9.140625" style="91"/>
    <col min="10753" max="10753" width="14.85546875" style="91" customWidth="1"/>
    <col min="10754" max="10754" width="9" style="91" customWidth="1"/>
    <col min="10755" max="10755" width="11" style="91" customWidth="1"/>
    <col min="10756" max="10756" width="10.7109375" style="91" customWidth="1"/>
    <col min="10757" max="10758" width="8.85546875" style="91" customWidth="1"/>
    <col min="10759" max="10759" width="10.7109375" style="91" customWidth="1"/>
    <col min="10760" max="10760" width="9.42578125" style="91" customWidth="1"/>
    <col min="10761" max="11008" width="9.140625" style="91"/>
    <col min="11009" max="11009" width="14.85546875" style="91" customWidth="1"/>
    <col min="11010" max="11010" width="9" style="91" customWidth="1"/>
    <col min="11011" max="11011" width="11" style="91" customWidth="1"/>
    <col min="11012" max="11012" width="10.7109375" style="91" customWidth="1"/>
    <col min="11013" max="11014" width="8.85546875" style="91" customWidth="1"/>
    <col min="11015" max="11015" width="10.7109375" style="91" customWidth="1"/>
    <col min="11016" max="11016" width="9.42578125" style="91" customWidth="1"/>
    <col min="11017" max="11264" width="9.140625" style="91"/>
    <col min="11265" max="11265" width="14.85546875" style="91" customWidth="1"/>
    <col min="11266" max="11266" width="9" style="91" customWidth="1"/>
    <col min="11267" max="11267" width="11" style="91" customWidth="1"/>
    <col min="11268" max="11268" width="10.7109375" style="91" customWidth="1"/>
    <col min="11269" max="11270" width="8.85546875" style="91" customWidth="1"/>
    <col min="11271" max="11271" width="10.7109375" style="91" customWidth="1"/>
    <col min="11272" max="11272" width="9.42578125" style="91" customWidth="1"/>
    <col min="11273" max="11520" width="9.140625" style="91"/>
    <col min="11521" max="11521" width="14.85546875" style="91" customWidth="1"/>
    <col min="11522" max="11522" width="9" style="91" customWidth="1"/>
    <col min="11523" max="11523" width="11" style="91" customWidth="1"/>
    <col min="11524" max="11524" width="10.7109375" style="91" customWidth="1"/>
    <col min="11525" max="11526" width="8.85546875" style="91" customWidth="1"/>
    <col min="11527" max="11527" width="10.7109375" style="91" customWidth="1"/>
    <col min="11528" max="11528" width="9.42578125" style="91" customWidth="1"/>
    <col min="11529" max="11776" width="9.140625" style="91"/>
    <col min="11777" max="11777" width="14.85546875" style="91" customWidth="1"/>
    <col min="11778" max="11778" width="9" style="91" customWidth="1"/>
    <col min="11779" max="11779" width="11" style="91" customWidth="1"/>
    <col min="11780" max="11780" width="10.7109375" style="91" customWidth="1"/>
    <col min="11781" max="11782" width="8.85546875" style="91" customWidth="1"/>
    <col min="11783" max="11783" width="10.7109375" style="91" customWidth="1"/>
    <col min="11784" max="11784" width="9.42578125" style="91" customWidth="1"/>
    <col min="11785" max="12032" width="9.140625" style="91"/>
    <col min="12033" max="12033" width="14.85546875" style="91" customWidth="1"/>
    <col min="12034" max="12034" width="9" style="91" customWidth="1"/>
    <col min="12035" max="12035" width="11" style="91" customWidth="1"/>
    <col min="12036" max="12036" width="10.7109375" style="91" customWidth="1"/>
    <col min="12037" max="12038" width="8.85546875" style="91" customWidth="1"/>
    <col min="12039" max="12039" width="10.7109375" style="91" customWidth="1"/>
    <col min="12040" max="12040" width="9.42578125" style="91" customWidth="1"/>
    <col min="12041" max="12288" width="9.140625" style="91"/>
    <col min="12289" max="12289" width="14.85546875" style="91" customWidth="1"/>
    <col min="12290" max="12290" width="9" style="91" customWidth="1"/>
    <col min="12291" max="12291" width="11" style="91" customWidth="1"/>
    <col min="12292" max="12292" width="10.7109375" style="91" customWidth="1"/>
    <col min="12293" max="12294" width="8.85546875" style="91" customWidth="1"/>
    <col min="12295" max="12295" width="10.7109375" style="91" customWidth="1"/>
    <col min="12296" max="12296" width="9.42578125" style="91" customWidth="1"/>
    <col min="12297" max="12544" width="9.140625" style="91"/>
    <col min="12545" max="12545" width="14.85546875" style="91" customWidth="1"/>
    <col min="12546" max="12546" width="9" style="91" customWidth="1"/>
    <col min="12547" max="12547" width="11" style="91" customWidth="1"/>
    <col min="12548" max="12548" width="10.7109375" style="91" customWidth="1"/>
    <col min="12549" max="12550" width="8.85546875" style="91" customWidth="1"/>
    <col min="12551" max="12551" width="10.7109375" style="91" customWidth="1"/>
    <col min="12552" max="12552" width="9.42578125" style="91" customWidth="1"/>
    <col min="12553" max="12800" width="9.140625" style="91"/>
    <col min="12801" max="12801" width="14.85546875" style="91" customWidth="1"/>
    <col min="12802" max="12802" width="9" style="91" customWidth="1"/>
    <col min="12803" max="12803" width="11" style="91" customWidth="1"/>
    <col min="12804" max="12804" width="10.7109375" style="91" customWidth="1"/>
    <col min="12805" max="12806" width="8.85546875" style="91" customWidth="1"/>
    <col min="12807" max="12807" width="10.7109375" style="91" customWidth="1"/>
    <col min="12808" max="12808" width="9.42578125" style="91" customWidth="1"/>
    <col min="12809" max="13056" width="9.140625" style="91"/>
    <col min="13057" max="13057" width="14.85546875" style="91" customWidth="1"/>
    <col min="13058" max="13058" width="9" style="91" customWidth="1"/>
    <col min="13059" max="13059" width="11" style="91" customWidth="1"/>
    <col min="13060" max="13060" width="10.7109375" style="91" customWidth="1"/>
    <col min="13061" max="13062" width="8.85546875" style="91" customWidth="1"/>
    <col min="13063" max="13063" width="10.7109375" style="91" customWidth="1"/>
    <col min="13064" max="13064" width="9.42578125" style="91" customWidth="1"/>
    <col min="13065" max="13312" width="9.140625" style="91"/>
    <col min="13313" max="13313" width="14.85546875" style="91" customWidth="1"/>
    <col min="13314" max="13314" width="9" style="91" customWidth="1"/>
    <col min="13315" max="13315" width="11" style="91" customWidth="1"/>
    <col min="13316" max="13316" width="10.7109375" style="91" customWidth="1"/>
    <col min="13317" max="13318" width="8.85546875" style="91" customWidth="1"/>
    <col min="13319" max="13319" width="10.7109375" style="91" customWidth="1"/>
    <col min="13320" max="13320" width="9.42578125" style="91" customWidth="1"/>
    <col min="13321" max="13568" width="9.140625" style="91"/>
    <col min="13569" max="13569" width="14.85546875" style="91" customWidth="1"/>
    <col min="13570" max="13570" width="9" style="91" customWidth="1"/>
    <col min="13571" max="13571" width="11" style="91" customWidth="1"/>
    <col min="13572" max="13572" width="10.7109375" style="91" customWidth="1"/>
    <col min="13573" max="13574" width="8.85546875" style="91" customWidth="1"/>
    <col min="13575" max="13575" width="10.7109375" style="91" customWidth="1"/>
    <col min="13576" max="13576" width="9.42578125" style="91" customWidth="1"/>
    <col min="13577" max="13824" width="9.140625" style="91"/>
    <col min="13825" max="13825" width="14.85546875" style="91" customWidth="1"/>
    <col min="13826" max="13826" width="9" style="91" customWidth="1"/>
    <col min="13827" max="13827" width="11" style="91" customWidth="1"/>
    <col min="13828" max="13828" width="10.7109375" style="91" customWidth="1"/>
    <col min="13829" max="13830" width="8.85546875" style="91" customWidth="1"/>
    <col min="13831" max="13831" width="10.7109375" style="91" customWidth="1"/>
    <col min="13832" max="13832" width="9.42578125" style="91" customWidth="1"/>
    <col min="13833" max="14080" width="9.140625" style="91"/>
    <col min="14081" max="14081" width="14.85546875" style="91" customWidth="1"/>
    <col min="14082" max="14082" width="9" style="91" customWidth="1"/>
    <col min="14083" max="14083" width="11" style="91" customWidth="1"/>
    <col min="14084" max="14084" width="10.7109375" style="91" customWidth="1"/>
    <col min="14085" max="14086" width="8.85546875" style="91" customWidth="1"/>
    <col min="14087" max="14087" width="10.7109375" style="91" customWidth="1"/>
    <col min="14088" max="14088" width="9.42578125" style="91" customWidth="1"/>
    <col min="14089" max="14336" width="9.140625" style="91"/>
    <col min="14337" max="14337" width="14.85546875" style="91" customWidth="1"/>
    <col min="14338" max="14338" width="9" style="91" customWidth="1"/>
    <col min="14339" max="14339" width="11" style="91" customWidth="1"/>
    <col min="14340" max="14340" width="10.7109375" style="91" customWidth="1"/>
    <col min="14341" max="14342" width="8.85546875" style="91" customWidth="1"/>
    <col min="14343" max="14343" width="10.7109375" style="91" customWidth="1"/>
    <col min="14344" max="14344" width="9.42578125" style="91" customWidth="1"/>
    <col min="14345" max="14592" width="9.140625" style="91"/>
    <col min="14593" max="14593" width="14.85546875" style="91" customWidth="1"/>
    <col min="14594" max="14594" width="9" style="91" customWidth="1"/>
    <col min="14595" max="14595" width="11" style="91" customWidth="1"/>
    <col min="14596" max="14596" width="10.7109375" style="91" customWidth="1"/>
    <col min="14597" max="14598" width="8.85546875" style="91" customWidth="1"/>
    <col min="14599" max="14599" width="10.7109375" style="91" customWidth="1"/>
    <col min="14600" max="14600" width="9.42578125" style="91" customWidth="1"/>
    <col min="14601" max="14848" width="9.140625" style="91"/>
    <col min="14849" max="14849" width="14.85546875" style="91" customWidth="1"/>
    <col min="14850" max="14850" width="9" style="91" customWidth="1"/>
    <col min="14851" max="14851" width="11" style="91" customWidth="1"/>
    <col min="14852" max="14852" width="10.7109375" style="91" customWidth="1"/>
    <col min="14853" max="14854" width="8.85546875" style="91" customWidth="1"/>
    <col min="14855" max="14855" width="10.7109375" style="91" customWidth="1"/>
    <col min="14856" max="14856" width="9.42578125" style="91" customWidth="1"/>
    <col min="14857" max="15104" width="9.140625" style="91"/>
    <col min="15105" max="15105" width="14.85546875" style="91" customWidth="1"/>
    <col min="15106" max="15106" width="9" style="91" customWidth="1"/>
    <col min="15107" max="15107" width="11" style="91" customWidth="1"/>
    <col min="15108" max="15108" width="10.7109375" style="91" customWidth="1"/>
    <col min="15109" max="15110" width="8.85546875" style="91" customWidth="1"/>
    <col min="15111" max="15111" width="10.7109375" style="91" customWidth="1"/>
    <col min="15112" max="15112" width="9.42578125" style="91" customWidth="1"/>
    <col min="15113" max="15360" width="9.140625" style="91"/>
    <col min="15361" max="15361" width="14.85546875" style="91" customWidth="1"/>
    <col min="15362" max="15362" width="9" style="91" customWidth="1"/>
    <col min="15363" max="15363" width="11" style="91" customWidth="1"/>
    <col min="15364" max="15364" width="10.7109375" style="91" customWidth="1"/>
    <col min="15365" max="15366" width="8.85546875" style="91" customWidth="1"/>
    <col min="15367" max="15367" width="10.7109375" style="91" customWidth="1"/>
    <col min="15368" max="15368" width="9.42578125" style="91" customWidth="1"/>
    <col min="15369" max="15616" width="9.140625" style="91"/>
    <col min="15617" max="15617" width="14.85546875" style="91" customWidth="1"/>
    <col min="15618" max="15618" width="9" style="91" customWidth="1"/>
    <col min="15619" max="15619" width="11" style="91" customWidth="1"/>
    <col min="15620" max="15620" width="10.7109375" style="91" customWidth="1"/>
    <col min="15621" max="15622" width="8.85546875" style="91" customWidth="1"/>
    <col min="15623" max="15623" width="10.7109375" style="91" customWidth="1"/>
    <col min="15624" max="15624" width="9.42578125" style="91" customWidth="1"/>
    <col min="15625" max="15872" width="9.140625" style="91"/>
    <col min="15873" max="15873" width="14.85546875" style="91" customWidth="1"/>
    <col min="15874" max="15874" width="9" style="91" customWidth="1"/>
    <col min="15875" max="15875" width="11" style="91" customWidth="1"/>
    <col min="15876" max="15876" width="10.7109375" style="91" customWidth="1"/>
    <col min="15877" max="15878" width="8.85546875" style="91" customWidth="1"/>
    <col min="15879" max="15879" width="10.7109375" style="91" customWidth="1"/>
    <col min="15880" max="15880" width="9.42578125" style="91" customWidth="1"/>
    <col min="15881" max="16128" width="9.140625" style="91"/>
    <col min="16129" max="16129" width="14.85546875" style="91" customWidth="1"/>
    <col min="16130" max="16130" width="9" style="91" customWidth="1"/>
    <col min="16131" max="16131" width="11" style="91" customWidth="1"/>
    <col min="16132" max="16132" width="10.7109375" style="91" customWidth="1"/>
    <col min="16133" max="16134" width="8.85546875" style="91" customWidth="1"/>
    <col min="16135" max="16135" width="10.7109375" style="91" customWidth="1"/>
    <col min="16136" max="16136" width="9.42578125" style="91" customWidth="1"/>
    <col min="16137" max="16384" width="9.140625" style="91"/>
  </cols>
  <sheetData>
    <row r="1" spans="1:13" ht="27" customHeight="1" x14ac:dyDescent="0.25">
      <c r="A1" s="102" t="s">
        <v>493</v>
      </c>
      <c r="B1" s="3"/>
      <c r="C1" s="3"/>
      <c r="D1" s="2"/>
      <c r="E1" s="2"/>
      <c r="F1" s="2"/>
      <c r="G1" s="2"/>
      <c r="H1" s="2"/>
      <c r="I1" s="2"/>
    </row>
    <row r="2" spans="1:13" ht="33" customHeight="1" x14ac:dyDescent="0.25">
      <c r="A2" s="865" t="s">
        <v>494</v>
      </c>
      <c r="B2" s="844"/>
      <c r="C2" s="844"/>
      <c r="D2" s="844"/>
      <c r="E2" s="844"/>
      <c r="F2" s="844"/>
      <c r="G2" s="844"/>
      <c r="H2" s="2"/>
      <c r="I2" s="2"/>
    </row>
    <row r="3" spans="1:13" s="95" customFormat="1" ht="12" thickBot="1" x14ac:dyDescent="0.25"/>
    <row r="4" spans="1:13" s="95" customFormat="1" ht="18.75" customHeight="1" thickTop="1" x14ac:dyDescent="0.2">
      <c r="A4" s="886" t="s">
        <v>495</v>
      </c>
      <c r="B4" s="887"/>
      <c r="C4" s="887"/>
      <c r="D4" s="887"/>
      <c r="E4" s="887"/>
      <c r="F4" s="887"/>
      <c r="G4" s="887"/>
      <c r="H4" s="887"/>
      <c r="I4" s="888"/>
    </row>
    <row r="5" spans="1:13" s="95" customFormat="1" ht="17.25" customHeight="1" x14ac:dyDescent="0.2">
      <c r="A5" s="883"/>
      <c r="B5" s="889" t="s">
        <v>80</v>
      </c>
      <c r="C5" s="892" t="s">
        <v>81</v>
      </c>
      <c r="D5" s="892" t="s">
        <v>82</v>
      </c>
      <c r="E5" s="892"/>
      <c r="F5" s="892"/>
      <c r="G5" s="892"/>
      <c r="H5" s="892"/>
      <c r="I5" s="893" t="s">
        <v>84</v>
      </c>
    </row>
    <row r="6" spans="1:13" s="95" customFormat="1" ht="26.25" customHeight="1" x14ac:dyDescent="0.2">
      <c r="A6" s="883"/>
      <c r="B6" s="890"/>
      <c r="C6" s="892"/>
      <c r="D6" s="892" t="s">
        <v>83</v>
      </c>
      <c r="E6" s="892"/>
      <c r="F6" s="892"/>
      <c r="G6" s="892"/>
      <c r="H6" s="892"/>
      <c r="I6" s="893"/>
    </row>
    <row r="7" spans="1:13" s="95" customFormat="1" ht="26.25" customHeight="1" x14ac:dyDescent="0.2">
      <c r="A7" s="883"/>
      <c r="B7" s="891"/>
      <c r="C7" s="892"/>
      <c r="D7" s="416" t="s">
        <v>2</v>
      </c>
      <c r="E7" s="416" t="s">
        <v>3</v>
      </c>
      <c r="F7" s="416" t="s">
        <v>4</v>
      </c>
      <c r="G7" s="416" t="s">
        <v>63</v>
      </c>
      <c r="H7" s="416" t="s">
        <v>64</v>
      </c>
      <c r="I7" s="893"/>
      <c r="K7" s="89">
        <f>(SUM(H8:H10)/SUM(H12:H14))*100</f>
        <v>13.839623015236747</v>
      </c>
      <c r="L7" s="89" t="s">
        <v>173</v>
      </c>
      <c r="M7" s="89"/>
    </row>
    <row r="8" spans="1:13" s="95" customFormat="1" ht="15" x14ac:dyDescent="0.2">
      <c r="A8" s="883" t="s">
        <v>173</v>
      </c>
      <c r="B8" s="415" t="s">
        <v>41</v>
      </c>
      <c r="C8" s="551">
        <v>17.424000000000003</v>
      </c>
      <c r="D8" s="552">
        <v>529.03380392999998</v>
      </c>
      <c r="E8" s="552">
        <v>96.270907515000005</v>
      </c>
      <c r="F8" s="552">
        <v>38.131275885000001</v>
      </c>
      <c r="G8" s="552">
        <v>134.40218339999998</v>
      </c>
      <c r="H8" s="552">
        <v>667.14697116499997</v>
      </c>
      <c r="I8" s="553">
        <v>104900</v>
      </c>
      <c r="K8" s="89"/>
      <c r="L8" s="89" t="s">
        <v>39</v>
      </c>
      <c r="M8" s="89"/>
    </row>
    <row r="9" spans="1:13" s="95" customFormat="1" ht="15" x14ac:dyDescent="0.2">
      <c r="A9" s="883"/>
      <c r="B9" s="415" t="s">
        <v>45</v>
      </c>
      <c r="C9" s="554">
        <v>116.19999999999997</v>
      </c>
      <c r="D9" s="555">
        <v>843.37914700000022</v>
      </c>
      <c r="E9" s="555">
        <v>94.951319000000012</v>
      </c>
      <c r="F9" s="555">
        <v>21.697133000000001</v>
      </c>
      <c r="G9" s="555">
        <v>116.64845200000002</v>
      </c>
      <c r="H9" s="555">
        <v>981.30381399999987</v>
      </c>
      <c r="I9" s="556">
        <v>23100</v>
      </c>
      <c r="K9" s="89"/>
      <c r="L9" s="89"/>
      <c r="M9" s="89"/>
    </row>
    <row r="10" spans="1:13" s="95" customFormat="1" ht="15" x14ac:dyDescent="0.2">
      <c r="A10" s="883"/>
      <c r="B10" s="415" t="s">
        <v>46</v>
      </c>
      <c r="C10" s="554">
        <v>36.06600000000001</v>
      </c>
      <c r="D10" s="555">
        <v>140.01404234000006</v>
      </c>
      <c r="E10" s="555">
        <v>14.23924349</v>
      </c>
      <c r="F10" s="555">
        <v>1.9051291799999999</v>
      </c>
      <c r="G10" s="555">
        <v>16.144372669999996</v>
      </c>
      <c r="H10" s="555">
        <v>161.62989859999999</v>
      </c>
      <c r="I10" s="556">
        <v>12300</v>
      </c>
      <c r="K10" s="89"/>
      <c r="L10" s="89"/>
      <c r="M10" s="89"/>
    </row>
    <row r="11" spans="1:13" s="95" customFormat="1" ht="15" x14ac:dyDescent="0.2">
      <c r="A11" s="883"/>
      <c r="B11" s="415" t="s">
        <v>85</v>
      </c>
      <c r="C11" s="554">
        <v>169.69</v>
      </c>
      <c r="D11" s="555">
        <v>1512.4269932700004</v>
      </c>
      <c r="E11" s="555">
        <v>205.46147000500002</v>
      </c>
      <c r="F11" s="555">
        <v>61.733538065000005</v>
      </c>
      <c r="G11" s="555">
        <v>267.19500806999997</v>
      </c>
      <c r="H11" s="555">
        <v>1810.0806837649998</v>
      </c>
      <c r="I11" s="557">
        <v>29200</v>
      </c>
      <c r="K11" s="223">
        <f>C11/C15*100</f>
        <v>12.017364947168636</v>
      </c>
      <c r="L11" s="223">
        <f>H11/H15*100</f>
        <v>13.839623015236747</v>
      </c>
      <c r="M11" s="89"/>
    </row>
    <row r="12" spans="1:13" s="95" customFormat="1" ht="15" x14ac:dyDescent="0.2">
      <c r="A12" s="883" t="s">
        <v>29</v>
      </c>
      <c r="B12" s="415" t="s">
        <v>41</v>
      </c>
      <c r="C12" s="558">
        <v>171.23999999999998</v>
      </c>
      <c r="D12" s="559">
        <v>4398.7773081999994</v>
      </c>
      <c r="E12" s="559">
        <v>974.86666670000011</v>
      </c>
      <c r="F12" s="559">
        <v>539.36563189999993</v>
      </c>
      <c r="G12" s="559">
        <v>1514.2322986000001</v>
      </c>
      <c r="H12" s="559">
        <v>5941.6004290999999</v>
      </c>
      <c r="I12" s="556">
        <v>95100</v>
      </c>
    </row>
    <row r="13" spans="1:13" s="95" customFormat="1" ht="15" x14ac:dyDescent="0.2">
      <c r="A13" s="883"/>
      <c r="B13" s="415" t="s">
        <v>45</v>
      </c>
      <c r="C13" s="554">
        <v>865</v>
      </c>
      <c r="D13" s="555">
        <v>4837.5351285000006</v>
      </c>
      <c r="E13" s="555">
        <v>608.11558649999995</v>
      </c>
      <c r="F13" s="555">
        <v>155.33593349999998</v>
      </c>
      <c r="G13" s="555">
        <v>763.45152000000007</v>
      </c>
      <c r="H13" s="555">
        <v>5689.3306645000011</v>
      </c>
      <c r="I13" s="556">
        <v>18000</v>
      </c>
    </row>
    <row r="14" spans="1:13" s="95" customFormat="1" ht="15" x14ac:dyDescent="0.2">
      <c r="A14" s="883"/>
      <c r="B14" s="415" t="s">
        <v>46</v>
      </c>
      <c r="C14" s="554">
        <v>375.8</v>
      </c>
      <c r="D14" s="555">
        <v>1261.3433114999998</v>
      </c>
      <c r="E14" s="555">
        <v>138.915131</v>
      </c>
      <c r="F14" s="555">
        <v>22.341248499999999</v>
      </c>
      <c r="G14" s="555">
        <v>161.25637949999998</v>
      </c>
      <c r="H14" s="555">
        <v>1448.042819</v>
      </c>
      <c r="I14" s="556">
        <v>10600</v>
      </c>
    </row>
    <row r="15" spans="1:13" s="95" customFormat="1" ht="15.75" thickBot="1" x14ac:dyDescent="0.25">
      <c r="A15" s="884"/>
      <c r="B15" s="261" t="s">
        <v>85</v>
      </c>
      <c r="C15" s="560">
        <v>1412.04</v>
      </c>
      <c r="D15" s="561">
        <v>10497.655748199999</v>
      </c>
      <c r="E15" s="561">
        <v>1721.8973842</v>
      </c>
      <c r="F15" s="561">
        <v>717.04281389999994</v>
      </c>
      <c r="G15" s="561">
        <v>2438.9401981000001</v>
      </c>
      <c r="H15" s="561">
        <v>13078.973912600002</v>
      </c>
      <c r="I15" s="562">
        <v>25400</v>
      </c>
    </row>
    <row r="16" spans="1:13" s="95" customFormat="1" ht="52.5" customHeight="1" thickTop="1" x14ac:dyDescent="0.25">
      <c r="A16" s="262" t="s">
        <v>430</v>
      </c>
      <c r="B16" s="885" t="s">
        <v>212</v>
      </c>
      <c r="C16" s="885"/>
      <c r="D16" s="885"/>
      <c r="E16" s="885"/>
      <c r="F16" s="885"/>
      <c r="G16" s="885"/>
      <c r="H16" s="885"/>
      <c r="I16" s="885"/>
    </row>
    <row r="17" spans="1:7" s="95" customFormat="1" ht="15" x14ac:dyDescent="0.25">
      <c r="A17" s="100"/>
      <c r="B17" s="97"/>
      <c r="C17" s="97"/>
      <c r="D17" s="103"/>
      <c r="E17" s="104"/>
      <c r="F17" s="96"/>
      <c r="G17" s="96"/>
    </row>
    <row r="18" spans="1:7" s="95" customFormat="1" ht="15" x14ac:dyDescent="0.25">
      <c r="A18" s="105"/>
      <c r="B18" s="98"/>
      <c r="C18" s="97"/>
      <c r="D18" s="103"/>
      <c r="E18" s="104"/>
      <c r="F18" s="96"/>
      <c r="G18" s="96"/>
    </row>
    <row r="19" spans="1:7" s="95" customFormat="1" ht="15" x14ac:dyDescent="0.25">
      <c r="A19" s="100"/>
      <c r="B19" s="98"/>
      <c r="C19" s="97"/>
      <c r="D19" s="97"/>
      <c r="E19" s="104"/>
      <c r="G19" s="96"/>
    </row>
    <row r="20" spans="1:7" s="95" customFormat="1" ht="15" x14ac:dyDescent="0.25">
      <c r="A20" s="100"/>
      <c r="B20" s="98"/>
      <c r="C20" s="98"/>
      <c r="D20" s="97"/>
      <c r="E20" s="106"/>
    </row>
    <row r="21" spans="1:7" s="95" customFormat="1" ht="16.5" customHeight="1" x14ac:dyDescent="0.25">
      <c r="A21" s="100"/>
      <c r="B21" s="98"/>
      <c r="C21" s="98"/>
      <c r="D21" s="98"/>
      <c r="E21" s="106"/>
    </row>
    <row r="22" spans="1:7" s="95" customFormat="1" ht="15" x14ac:dyDescent="0.25">
      <c r="A22" s="100"/>
      <c r="B22" s="98"/>
      <c r="C22" s="98"/>
      <c r="D22" s="98"/>
      <c r="E22" s="563"/>
    </row>
    <row r="23" spans="1:7" s="95" customFormat="1" x14ac:dyDescent="0.2"/>
    <row r="24" spans="1:7" s="95" customFormat="1" ht="15" x14ac:dyDescent="0.25">
      <c r="A24" s="99"/>
      <c r="B24" s="100"/>
      <c r="C24" s="100"/>
      <c r="D24" s="100"/>
    </row>
    <row r="38" spans="4:4" s="95" customFormat="1" x14ac:dyDescent="0.2">
      <c r="D38" s="550"/>
    </row>
  </sheetData>
  <mergeCells count="11">
    <mergeCell ref="A8:A11"/>
    <mergeCell ref="A12:A15"/>
    <mergeCell ref="B16:I16"/>
    <mergeCell ref="A2:G2"/>
    <mergeCell ref="A4:I4"/>
    <mergeCell ref="A5:A7"/>
    <mergeCell ref="B5:B7"/>
    <mergeCell ref="C5:C7"/>
    <mergeCell ref="D5:H5"/>
    <mergeCell ref="D6:H6"/>
    <mergeCell ref="I5:I7"/>
  </mergeCells>
  <pageMargins left="0.70866141732283472" right="0.70866141732283472" top="0.74803149606299213" bottom="0.74803149606299213" header="0.31496062992125984" footer="0.31496062992125984"/>
  <pageSetup paperSize="9" scale="82" orientation="portrait" r:id="rId1"/>
  <headerFooter>
    <oddHeader>&amp;C&amp;"Calibri,Regular"&amp;13SRAD Report 1957 Transport Statistics Manchester 2017</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pageSetUpPr fitToPage="1"/>
  </sheetPr>
  <dimension ref="A1:L36"/>
  <sheetViews>
    <sheetView zoomScaleNormal="100" workbookViewId="0"/>
  </sheetViews>
  <sheetFormatPr defaultRowHeight="11.25" x14ac:dyDescent="0.2"/>
  <cols>
    <col min="1" max="2" width="12.85546875" style="95" customWidth="1"/>
    <col min="3" max="3" width="7.28515625" style="95" customWidth="1"/>
    <col min="4" max="4" width="6.28515625" style="95" customWidth="1"/>
    <col min="5" max="5" width="6.140625" style="95" customWidth="1"/>
    <col min="6" max="6" width="5.85546875" style="95" customWidth="1"/>
    <col min="7" max="8" width="5.7109375" style="95" customWidth="1"/>
    <col min="9" max="9" width="11.42578125" style="95" customWidth="1"/>
    <col min="10" max="10" width="6.7109375" style="95" customWidth="1"/>
    <col min="11" max="11" width="7.140625" style="91" customWidth="1"/>
    <col min="12" max="12" width="9.140625" style="101"/>
    <col min="13" max="256" width="9.140625" style="91"/>
    <col min="257" max="257" width="14.85546875" style="91" customWidth="1"/>
    <col min="258" max="258" width="9" style="91" customWidth="1"/>
    <col min="259" max="259" width="11" style="91" customWidth="1"/>
    <col min="260" max="260" width="10.7109375" style="91" customWidth="1"/>
    <col min="261" max="262" width="8.85546875" style="91" customWidth="1"/>
    <col min="263" max="263" width="10.7109375" style="91" customWidth="1"/>
    <col min="264" max="264" width="9.42578125" style="91" customWidth="1"/>
    <col min="265" max="512" width="9.140625" style="91"/>
    <col min="513" max="513" width="14.85546875" style="91" customWidth="1"/>
    <col min="514" max="514" width="9" style="91" customWidth="1"/>
    <col min="515" max="515" width="11" style="91" customWidth="1"/>
    <col min="516" max="516" width="10.7109375" style="91" customWidth="1"/>
    <col min="517" max="518" width="8.85546875" style="91" customWidth="1"/>
    <col min="519" max="519" width="10.7109375" style="91" customWidth="1"/>
    <col min="520" max="520" width="9.42578125" style="91" customWidth="1"/>
    <col min="521" max="768" width="9.140625" style="91"/>
    <col min="769" max="769" width="14.85546875" style="91" customWidth="1"/>
    <col min="770" max="770" width="9" style="91" customWidth="1"/>
    <col min="771" max="771" width="11" style="91" customWidth="1"/>
    <col min="772" max="772" width="10.7109375" style="91" customWidth="1"/>
    <col min="773" max="774" width="8.85546875" style="91" customWidth="1"/>
    <col min="775" max="775" width="10.7109375" style="91" customWidth="1"/>
    <col min="776" max="776" width="9.42578125" style="91" customWidth="1"/>
    <col min="777" max="1024" width="9.140625" style="91"/>
    <col min="1025" max="1025" width="14.85546875" style="91" customWidth="1"/>
    <col min="1026" max="1026" width="9" style="91" customWidth="1"/>
    <col min="1027" max="1027" width="11" style="91" customWidth="1"/>
    <col min="1028" max="1028" width="10.7109375" style="91" customWidth="1"/>
    <col min="1029" max="1030" width="8.85546875" style="91" customWidth="1"/>
    <col min="1031" max="1031" width="10.7109375" style="91" customWidth="1"/>
    <col min="1032" max="1032" width="9.42578125" style="91" customWidth="1"/>
    <col min="1033" max="1280" width="9.140625" style="91"/>
    <col min="1281" max="1281" width="14.85546875" style="91" customWidth="1"/>
    <col min="1282" max="1282" width="9" style="91" customWidth="1"/>
    <col min="1283" max="1283" width="11" style="91" customWidth="1"/>
    <col min="1284" max="1284" width="10.7109375" style="91" customWidth="1"/>
    <col min="1285" max="1286" width="8.85546875" style="91" customWidth="1"/>
    <col min="1287" max="1287" width="10.7109375" style="91" customWidth="1"/>
    <col min="1288" max="1288" width="9.42578125" style="91" customWidth="1"/>
    <col min="1289" max="1536" width="9.140625" style="91"/>
    <col min="1537" max="1537" width="14.85546875" style="91" customWidth="1"/>
    <col min="1538" max="1538" width="9" style="91" customWidth="1"/>
    <col min="1539" max="1539" width="11" style="91" customWidth="1"/>
    <col min="1540" max="1540" width="10.7109375" style="91" customWidth="1"/>
    <col min="1541" max="1542" width="8.85546875" style="91" customWidth="1"/>
    <col min="1543" max="1543" width="10.7109375" style="91" customWidth="1"/>
    <col min="1544" max="1544" width="9.42578125" style="91" customWidth="1"/>
    <col min="1545" max="1792" width="9.140625" style="91"/>
    <col min="1793" max="1793" width="14.85546875" style="91" customWidth="1"/>
    <col min="1794" max="1794" width="9" style="91" customWidth="1"/>
    <col min="1795" max="1795" width="11" style="91" customWidth="1"/>
    <col min="1796" max="1796" width="10.7109375" style="91" customWidth="1"/>
    <col min="1797" max="1798" width="8.85546875" style="91" customWidth="1"/>
    <col min="1799" max="1799" width="10.7109375" style="91" customWidth="1"/>
    <col min="1800" max="1800" width="9.42578125" style="91" customWidth="1"/>
    <col min="1801" max="2048" width="9.140625" style="91"/>
    <col min="2049" max="2049" width="14.85546875" style="91" customWidth="1"/>
    <col min="2050" max="2050" width="9" style="91" customWidth="1"/>
    <col min="2051" max="2051" width="11" style="91" customWidth="1"/>
    <col min="2052" max="2052" width="10.7109375" style="91" customWidth="1"/>
    <col min="2053" max="2054" width="8.85546875" style="91" customWidth="1"/>
    <col min="2055" max="2055" width="10.7109375" style="91" customWidth="1"/>
    <col min="2056" max="2056" width="9.42578125" style="91" customWidth="1"/>
    <col min="2057" max="2304" width="9.140625" style="91"/>
    <col min="2305" max="2305" width="14.85546875" style="91" customWidth="1"/>
    <col min="2306" max="2306" width="9" style="91" customWidth="1"/>
    <col min="2307" max="2307" width="11" style="91" customWidth="1"/>
    <col min="2308" max="2308" width="10.7109375" style="91" customWidth="1"/>
    <col min="2309" max="2310" width="8.85546875" style="91" customWidth="1"/>
    <col min="2311" max="2311" width="10.7109375" style="91" customWidth="1"/>
    <col min="2312" max="2312" width="9.42578125" style="91" customWidth="1"/>
    <col min="2313" max="2560" width="9.140625" style="91"/>
    <col min="2561" max="2561" width="14.85546875" style="91" customWidth="1"/>
    <col min="2562" max="2562" width="9" style="91" customWidth="1"/>
    <col min="2563" max="2563" width="11" style="91" customWidth="1"/>
    <col min="2564" max="2564" width="10.7109375" style="91" customWidth="1"/>
    <col min="2565" max="2566" width="8.85546875" style="91" customWidth="1"/>
    <col min="2567" max="2567" width="10.7109375" style="91" customWidth="1"/>
    <col min="2568" max="2568" width="9.42578125" style="91" customWidth="1"/>
    <col min="2569" max="2816" width="9.140625" style="91"/>
    <col min="2817" max="2817" width="14.85546875" style="91" customWidth="1"/>
    <col min="2818" max="2818" width="9" style="91" customWidth="1"/>
    <col min="2819" max="2819" width="11" style="91" customWidth="1"/>
    <col min="2820" max="2820" width="10.7109375" style="91" customWidth="1"/>
    <col min="2821" max="2822" width="8.85546875" style="91" customWidth="1"/>
    <col min="2823" max="2823" width="10.7109375" style="91" customWidth="1"/>
    <col min="2824" max="2824" width="9.42578125" style="91" customWidth="1"/>
    <col min="2825" max="3072" width="9.140625" style="91"/>
    <col min="3073" max="3073" width="14.85546875" style="91" customWidth="1"/>
    <col min="3074" max="3074" width="9" style="91" customWidth="1"/>
    <col min="3075" max="3075" width="11" style="91" customWidth="1"/>
    <col min="3076" max="3076" width="10.7109375" style="91" customWidth="1"/>
    <col min="3077" max="3078" width="8.85546875" style="91" customWidth="1"/>
    <col min="3079" max="3079" width="10.7109375" style="91" customWidth="1"/>
    <col min="3080" max="3080" width="9.42578125" style="91" customWidth="1"/>
    <col min="3081" max="3328" width="9.140625" style="91"/>
    <col min="3329" max="3329" width="14.85546875" style="91" customWidth="1"/>
    <col min="3330" max="3330" width="9" style="91" customWidth="1"/>
    <col min="3331" max="3331" width="11" style="91" customWidth="1"/>
    <col min="3332" max="3332" width="10.7109375" style="91" customWidth="1"/>
    <col min="3333" max="3334" width="8.85546875" style="91" customWidth="1"/>
    <col min="3335" max="3335" width="10.7109375" style="91" customWidth="1"/>
    <col min="3336" max="3336" width="9.42578125" style="91" customWidth="1"/>
    <col min="3337" max="3584" width="9.140625" style="91"/>
    <col min="3585" max="3585" width="14.85546875" style="91" customWidth="1"/>
    <col min="3586" max="3586" width="9" style="91" customWidth="1"/>
    <col min="3587" max="3587" width="11" style="91" customWidth="1"/>
    <col min="3588" max="3588" width="10.7109375" style="91" customWidth="1"/>
    <col min="3589" max="3590" width="8.85546875" style="91" customWidth="1"/>
    <col min="3591" max="3591" width="10.7109375" style="91" customWidth="1"/>
    <col min="3592" max="3592" width="9.42578125" style="91" customWidth="1"/>
    <col min="3593" max="3840" width="9.140625" style="91"/>
    <col min="3841" max="3841" width="14.85546875" style="91" customWidth="1"/>
    <col min="3842" max="3842" width="9" style="91" customWidth="1"/>
    <col min="3843" max="3843" width="11" style="91" customWidth="1"/>
    <col min="3844" max="3844" width="10.7109375" style="91" customWidth="1"/>
    <col min="3845" max="3846" width="8.85546875" style="91" customWidth="1"/>
    <col min="3847" max="3847" width="10.7109375" style="91" customWidth="1"/>
    <col min="3848" max="3848" width="9.42578125" style="91" customWidth="1"/>
    <col min="3849" max="4096" width="9.140625" style="91"/>
    <col min="4097" max="4097" width="14.85546875" style="91" customWidth="1"/>
    <col min="4098" max="4098" width="9" style="91" customWidth="1"/>
    <col min="4099" max="4099" width="11" style="91" customWidth="1"/>
    <col min="4100" max="4100" width="10.7109375" style="91" customWidth="1"/>
    <col min="4101" max="4102" width="8.85546875" style="91" customWidth="1"/>
    <col min="4103" max="4103" width="10.7109375" style="91" customWidth="1"/>
    <col min="4104" max="4104" width="9.42578125" style="91" customWidth="1"/>
    <col min="4105" max="4352" width="9.140625" style="91"/>
    <col min="4353" max="4353" width="14.85546875" style="91" customWidth="1"/>
    <col min="4354" max="4354" width="9" style="91" customWidth="1"/>
    <col min="4355" max="4355" width="11" style="91" customWidth="1"/>
    <col min="4356" max="4356" width="10.7109375" style="91" customWidth="1"/>
    <col min="4357" max="4358" width="8.85546875" style="91" customWidth="1"/>
    <col min="4359" max="4359" width="10.7109375" style="91" customWidth="1"/>
    <col min="4360" max="4360" width="9.42578125" style="91" customWidth="1"/>
    <col min="4361" max="4608" width="9.140625" style="91"/>
    <col min="4609" max="4609" width="14.85546875" style="91" customWidth="1"/>
    <col min="4610" max="4610" width="9" style="91" customWidth="1"/>
    <col min="4611" max="4611" width="11" style="91" customWidth="1"/>
    <col min="4612" max="4612" width="10.7109375" style="91" customWidth="1"/>
    <col min="4613" max="4614" width="8.85546875" style="91" customWidth="1"/>
    <col min="4615" max="4615" width="10.7109375" style="91" customWidth="1"/>
    <col min="4616" max="4616" width="9.42578125" style="91" customWidth="1"/>
    <col min="4617" max="4864" width="9.140625" style="91"/>
    <col min="4865" max="4865" width="14.85546875" style="91" customWidth="1"/>
    <col min="4866" max="4866" width="9" style="91" customWidth="1"/>
    <col min="4867" max="4867" width="11" style="91" customWidth="1"/>
    <col min="4868" max="4868" width="10.7109375" style="91" customWidth="1"/>
    <col min="4869" max="4870" width="8.85546875" style="91" customWidth="1"/>
    <col min="4871" max="4871" width="10.7109375" style="91" customWidth="1"/>
    <col min="4872" max="4872" width="9.42578125" style="91" customWidth="1"/>
    <col min="4873" max="5120" width="9.140625" style="91"/>
    <col min="5121" max="5121" width="14.85546875" style="91" customWidth="1"/>
    <col min="5122" max="5122" width="9" style="91" customWidth="1"/>
    <col min="5123" max="5123" width="11" style="91" customWidth="1"/>
    <col min="5124" max="5124" width="10.7109375" style="91" customWidth="1"/>
    <col min="5125" max="5126" width="8.85546875" style="91" customWidth="1"/>
    <col min="5127" max="5127" width="10.7109375" style="91" customWidth="1"/>
    <col min="5128" max="5128" width="9.42578125" style="91" customWidth="1"/>
    <col min="5129" max="5376" width="9.140625" style="91"/>
    <col min="5377" max="5377" width="14.85546875" style="91" customWidth="1"/>
    <col min="5378" max="5378" width="9" style="91" customWidth="1"/>
    <col min="5379" max="5379" width="11" style="91" customWidth="1"/>
    <col min="5380" max="5380" width="10.7109375" style="91" customWidth="1"/>
    <col min="5381" max="5382" width="8.85546875" style="91" customWidth="1"/>
    <col min="5383" max="5383" width="10.7109375" style="91" customWidth="1"/>
    <col min="5384" max="5384" width="9.42578125" style="91" customWidth="1"/>
    <col min="5385" max="5632" width="9.140625" style="91"/>
    <col min="5633" max="5633" width="14.85546875" style="91" customWidth="1"/>
    <col min="5634" max="5634" width="9" style="91" customWidth="1"/>
    <col min="5635" max="5635" width="11" style="91" customWidth="1"/>
    <col min="5636" max="5636" width="10.7109375" style="91" customWidth="1"/>
    <col min="5637" max="5638" width="8.85546875" style="91" customWidth="1"/>
    <col min="5639" max="5639" width="10.7109375" style="91" customWidth="1"/>
    <col min="5640" max="5640" width="9.42578125" style="91" customWidth="1"/>
    <col min="5641" max="5888" width="9.140625" style="91"/>
    <col min="5889" max="5889" width="14.85546875" style="91" customWidth="1"/>
    <col min="5890" max="5890" width="9" style="91" customWidth="1"/>
    <col min="5891" max="5891" width="11" style="91" customWidth="1"/>
    <col min="5892" max="5892" width="10.7109375" style="91" customWidth="1"/>
    <col min="5893" max="5894" width="8.85546875" style="91" customWidth="1"/>
    <col min="5895" max="5895" width="10.7109375" style="91" customWidth="1"/>
    <col min="5896" max="5896" width="9.42578125" style="91" customWidth="1"/>
    <col min="5897" max="6144" width="9.140625" style="91"/>
    <col min="6145" max="6145" width="14.85546875" style="91" customWidth="1"/>
    <col min="6146" max="6146" width="9" style="91" customWidth="1"/>
    <col min="6147" max="6147" width="11" style="91" customWidth="1"/>
    <col min="6148" max="6148" width="10.7109375" style="91" customWidth="1"/>
    <col min="6149" max="6150" width="8.85546875" style="91" customWidth="1"/>
    <col min="6151" max="6151" width="10.7109375" style="91" customWidth="1"/>
    <col min="6152" max="6152" width="9.42578125" style="91" customWidth="1"/>
    <col min="6153" max="6400" width="9.140625" style="91"/>
    <col min="6401" max="6401" width="14.85546875" style="91" customWidth="1"/>
    <col min="6402" max="6402" width="9" style="91" customWidth="1"/>
    <col min="6403" max="6403" width="11" style="91" customWidth="1"/>
    <col min="6404" max="6404" width="10.7109375" style="91" customWidth="1"/>
    <col min="6405" max="6406" width="8.85546875" style="91" customWidth="1"/>
    <col min="6407" max="6407" width="10.7109375" style="91" customWidth="1"/>
    <col min="6408" max="6408" width="9.42578125" style="91" customWidth="1"/>
    <col min="6409" max="6656" width="9.140625" style="91"/>
    <col min="6657" max="6657" width="14.85546875" style="91" customWidth="1"/>
    <col min="6658" max="6658" width="9" style="91" customWidth="1"/>
    <col min="6659" max="6659" width="11" style="91" customWidth="1"/>
    <col min="6660" max="6660" width="10.7109375" style="91" customWidth="1"/>
    <col min="6661" max="6662" width="8.85546875" style="91" customWidth="1"/>
    <col min="6663" max="6663" width="10.7109375" style="91" customWidth="1"/>
    <col min="6664" max="6664" width="9.42578125" style="91" customWidth="1"/>
    <col min="6665" max="6912" width="9.140625" style="91"/>
    <col min="6913" max="6913" width="14.85546875" style="91" customWidth="1"/>
    <col min="6914" max="6914" width="9" style="91" customWidth="1"/>
    <col min="6915" max="6915" width="11" style="91" customWidth="1"/>
    <col min="6916" max="6916" width="10.7109375" style="91" customWidth="1"/>
    <col min="6917" max="6918" width="8.85546875" style="91" customWidth="1"/>
    <col min="6919" max="6919" width="10.7109375" style="91" customWidth="1"/>
    <col min="6920" max="6920" width="9.42578125" style="91" customWidth="1"/>
    <col min="6921" max="7168" width="9.140625" style="91"/>
    <col min="7169" max="7169" width="14.85546875" style="91" customWidth="1"/>
    <col min="7170" max="7170" width="9" style="91" customWidth="1"/>
    <col min="7171" max="7171" width="11" style="91" customWidth="1"/>
    <col min="7172" max="7172" width="10.7109375" style="91" customWidth="1"/>
    <col min="7173" max="7174" width="8.85546875" style="91" customWidth="1"/>
    <col min="7175" max="7175" width="10.7109375" style="91" customWidth="1"/>
    <col min="7176" max="7176" width="9.42578125" style="91" customWidth="1"/>
    <col min="7177" max="7424" width="9.140625" style="91"/>
    <col min="7425" max="7425" width="14.85546875" style="91" customWidth="1"/>
    <col min="7426" max="7426" width="9" style="91" customWidth="1"/>
    <col min="7427" max="7427" width="11" style="91" customWidth="1"/>
    <col min="7428" max="7428" width="10.7109375" style="91" customWidth="1"/>
    <col min="7429" max="7430" width="8.85546875" style="91" customWidth="1"/>
    <col min="7431" max="7431" width="10.7109375" style="91" customWidth="1"/>
    <col min="7432" max="7432" width="9.42578125" style="91" customWidth="1"/>
    <col min="7433" max="7680" width="9.140625" style="91"/>
    <col min="7681" max="7681" width="14.85546875" style="91" customWidth="1"/>
    <col min="7682" max="7682" width="9" style="91" customWidth="1"/>
    <col min="7683" max="7683" width="11" style="91" customWidth="1"/>
    <col min="7684" max="7684" width="10.7109375" style="91" customWidth="1"/>
    <col min="7685" max="7686" width="8.85546875" style="91" customWidth="1"/>
    <col min="7687" max="7687" width="10.7109375" style="91" customWidth="1"/>
    <col min="7688" max="7688" width="9.42578125" style="91" customWidth="1"/>
    <col min="7689" max="7936" width="9.140625" style="91"/>
    <col min="7937" max="7937" width="14.85546875" style="91" customWidth="1"/>
    <col min="7938" max="7938" width="9" style="91" customWidth="1"/>
    <col min="7939" max="7939" width="11" style="91" customWidth="1"/>
    <col min="7940" max="7940" width="10.7109375" style="91" customWidth="1"/>
    <col min="7941" max="7942" width="8.85546875" style="91" customWidth="1"/>
    <col min="7943" max="7943" width="10.7109375" style="91" customWidth="1"/>
    <col min="7944" max="7944" width="9.42578125" style="91" customWidth="1"/>
    <col min="7945" max="8192" width="9.140625" style="91"/>
    <col min="8193" max="8193" width="14.85546875" style="91" customWidth="1"/>
    <col min="8194" max="8194" width="9" style="91" customWidth="1"/>
    <col min="8195" max="8195" width="11" style="91" customWidth="1"/>
    <col min="8196" max="8196" width="10.7109375" style="91" customWidth="1"/>
    <col min="8197" max="8198" width="8.85546875" style="91" customWidth="1"/>
    <col min="8199" max="8199" width="10.7109375" style="91" customWidth="1"/>
    <col min="8200" max="8200" width="9.42578125" style="91" customWidth="1"/>
    <col min="8201" max="8448" width="9.140625" style="91"/>
    <col min="8449" max="8449" width="14.85546875" style="91" customWidth="1"/>
    <col min="8450" max="8450" width="9" style="91" customWidth="1"/>
    <col min="8451" max="8451" width="11" style="91" customWidth="1"/>
    <col min="8452" max="8452" width="10.7109375" style="91" customWidth="1"/>
    <col min="8453" max="8454" width="8.85546875" style="91" customWidth="1"/>
    <col min="8455" max="8455" width="10.7109375" style="91" customWidth="1"/>
    <col min="8456" max="8456" width="9.42578125" style="91" customWidth="1"/>
    <col min="8457" max="8704" width="9.140625" style="91"/>
    <col min="8705" max="8705" width="14.85546875" style="91" customWidth="1"/>
    <col min="8706" max="8706" width="9" style="91" customWidth="1"/>
    <col min="8707" max="8707" width="11" style="91" customWidth="1"/>
    <col min="8708" max="8708" width="10.7109375" style="91" customWidth="1"/>
    <col min="8709" max="8710" width="8.85546875" style="91" customWidth="1"/>
    <col min="8711" max="8711" width="10.7109375" style="91" customWidth="1"/>
    <col min="8712" max="8712" width="9.42578125" style="91" customWidth="1"/>
    <col min="8713" max="8960" width="9.140625" style="91"/>
    <col min="8961" max="8961" width="14.85546875" style="91" customWidth="1"/>
    <col min="8962" max="8962" width="9" style="91" customWidth="1"/>
    <col min="8963" max="8963" width="11" style="91" customWidth="1"/>
    <col min="8964" max="8964" width="10.7109375" style="91" customWidth="1"/>
    <col min="8965" max="8966" width="8.85546875" style="91" customWidth="1"/>
    <col min="8967" max="8967" width="10.7109375" style="91" customWidth="1"/>
    <col min="8968" max="8968" width="9.42578125" style="91" customWidth="1"/>
    <col min="8969" max="9216" width="9.140625" style="91"/>
    <col min="9217" max="9217" width="14.85546875" style="91" customWidth="1"/>
    <col min="9218" max="9218" width="9" style="91" customWidth="1"/>
    <col min="9219" max="9219" width="11" style="91" customWidth="1"/>
    <col min="9220" max="9220" width="10.7109375" style="91" customWidth="1"/>
    <col min="9221" max="9222" width="8.85546875" style="91" customWidth="1"/>
    <col min="9223" max="9223" width="10.7109375" style="91" customWidth="1"/>
    <col min="9224" max="9224" width="9.42578125" style="91" customWidth="1"/>
    <col min="9225" max="9472" width="9.140625" style="91"/>
    <col min="9473" max="9473" width="14.85546875" style="91" customWidth="1"/>
    <col min="9474" max="9474" width="9" style="91" customWidth="1"/>
    <col min="9475" max="9475" width="11" style="91" customWidth="1"/>
    <col min="9476" max="9476" width="10.7109375" style="91" customWidth="1"/>
    <col min="9477" max="9478" width="8.85546875" style="91" customWidth="1"/>
    <col min="9479" max="9479" width="10.7109375" style="91" customWidth="1"/>
    <col min="9480" max="9480" width="9.42578125" style="91" customWidth="1"/>
    <col min="9481" max="9728" width="9.140625" style="91"/>
    <col min="9729" max="9729" width="14.85546875" style="91" customWidth="1"/>
    <col min="9730" max="9730" width="9" style="91" customWidth="1"/>
    <col min="9731" max="9731" width="11" style="91" customWidth="1"/>
    <col min="9732" max="9732" width="10.7109375" style="91" customWidth="1"/>
    <col min="9733" max="9734" width="8.85546875" style="91" customWidth="1"/>
    <col min="9735" max="9735" width="10.7109375" style="91" customWidth="1"/>
    <col min="9736" max="9736" width="9.42578125" style="91" customWidth="1"/>
    <col min="9737" max="9984" width="9.140625" style="91"/>
    <col min="9985" max="9985" width="14.85546875" style="91" customWidth="1"/>
    <col min="9986" max="9986" width="9" style="91" customWidth="1"/>
    <col min="9987" max="9987" width="11" style="91" customWidth="1"/>
    <col min="9988" max="9988" width="10.7109375" style="91" customWidth="1"/>
    <col min="9989" max="9990" width="8.85546875" style="91" customWidth="1"/>
    <col min="9991" max="9991" width="10.7109375" style="91" customWidth="1"/>
    <col min="9992" max="9992" width="9.42578125" style="91" customWidth="1"/>
    <col min="9993" max="10240" width="9.140625" style="91"/>
    <col min="10241" max="10241" width="14.85546875" style="91" customWidth="1"/>
    <col min="10242" max="10242" width="9" style="91" customWidth="1"/>
    <col min="10243" max="10243" width="11" style="91" customWidth="1"/>
    <col min="10244" max="10244" width="10.7109375" style="91" customWidth="1"/>
    <col min="10245" max="10246" width="8.85546875" style="91" customWidth="1"/>
    <col min="10247" max="10247" width="10.7109375" style="91" customWidth="1"/>
    <col min="10248" max="10248" width="9.42578125" style="91" customWidth="1"/>
    <col min="10249" max="10496" width="9.140625" style="91"/>
    <col min="10497" max="10497" width="14.85546875" style="91" customWidth="1"/>
    <col min="10498" max="10498" width="9" style="91" customWidth="1"/>
    <col min="10499" max="10499" width="11" style="91" customWidth="1"/>
    <col min="10500" max="10500" width="10.7109375" style="91" customWidth="1"/>
    <col min="10501" max="10502" width="8.85546875" style="91" customWidth="1"/>
    <col min="10503" max="10503" width="10.7109375" style="91" customWidth="1"/>
    <col min="10504" max="10504" width="9.42578125" style="91" customWidth="1"/>
    <col min="10505" max="10752" width="9.140625" style="91"/>
    <col min="10753" max="10753" width="14.85546875" style="91" customWidth="1"/>
    <col min="10754" max="10754" width="9" style="91" customWidth="1"/>
    <col min="10755" max="10755" width="11" style="91" customWidth="1"/>
    <col min="10756" max="10756" width="10.7109375" style="91" customWidth="1"/>
    <col min="10757" max="10758" width="8.85546875" style="91" customWidth="1"/>
    <col min="10759" max="10759" width="10.7109375" style="91" customWidth="1"/>
    <col min="10760" max="10760" width="9.42578125" style="91" customWidth="1"/>
    <col min="10761" max="11008" width="9.140625" style="91"/>
    <col min="11009" max="11009" width="14.85546875" style="91" customWidth="1"/>
    <col min="11010" max="11010" width="9" style="91" customWidth="1"/>
    <col min="11011" max="11011" width="11" style="91" customWidth="1"/>
    <col min="11012" max="11012" width="10.7109375" style="91" customWidth="1"/>
    <col min="11013" max="11014" width="8.85546875" style="91" customWidth="1"/>
    <col min="11015" max="11015" width="10.7109375" style="91" customWidth="1"/>
    <col min="11016" max="11016" width="9.42578125" style="91" customWidth="1"/>
    <col min="11017" max="11264" width="9.140625" style="91"/>
    <col min="11265" max="11265" width="14.85546875" style="91" customWidth="1"/>
    <col min="11266" max="11266" width="9" style="91" customWidth="1"/>
    <col min="11267" max="11267" width="11" style="91" customWidth="1"/>
    <col min="11268" max="11268" width="10.7109375" style="91" customWidth="1"/>
    <col min="11269" max="11270" width="8.85546875" style="91" customWidth="1"/>
    <col min="11271" max="11271" width="10.7109375" style="91" customWidth="1"/>
    <col min="11272" max="11272" width="9.42578125" style="91" customWidth="1"/>
    <col min="11273" max="11520" width="9.140625" style="91"/>
    <col min="11521" max="11521" width="14.85546875" style="91" customWidth="1"/>
    <col min="11522" max="11522" width="9" style="91" customWidth="1"/>
    <col min="11523" max="11523" width="11" style="91" customWidth="1"/>
    <col min="11524" max="11524" width="10.7109375" style="91" customWidth="1"/>
    <col min="11525" max="11526" width="8.85546875" style="91" customWidth="1"/>
    <col min="11527" max="11527" width="10.7109375" style="91" customWidth="1"/>
    <col min="11528" max="11528" width="9.42578125" style="91" customWidth="1"/>
    <col min="11529" max="11776" width="9.140625" style="91"/>
    <col min="11777" max="11777" width="14.85546875" style="91" customWidth="1"/>
    <col min="11778" max="11778" width="9" style="91" customWidth="1"/>
    <col min="11779" max="11779" width="11" style="91" customWidth="1"/>
    <col min="11780" max="11780" width="10.7109375" style="91" customWidth="1"/>
    <col min="11781" max="11782" width="8.85546875" style="91" customWidth="1"/>
    <col min="11783" max="11783" width="10.7109375" style="91" customWidth="1"/>
    <col min="11784" max="11784" width="9.42578125" style="91" customWidth="1"/>
    <col min="11785" max="12032" width="9.140625" style="91"/>
    <col min="12033" max="12033" width="14.85546875" style="91" customWidth="1"/>
    <col min="12034" max="12034" width="9" style="91" customWidth="1"/>
    <col min="12035" max="12035" width="11" style="91" customWidth="1"/>
    <col min="12036" max="12036" width="10.7109375" style="91" customWidth="1"/>
    <col min="12037" max="12038" width="8.85546875" style="91" customWidth="1"/>
    <col min="12039" max="12039" width="10.7109375" style="91" customWidth="1"/>
    <col min="12040" max="12040" width="9.42578125" style="91" customWidth="1"/>
    <col min="12041" max="12288" width="9.140625" style="91"/>
    <col min="12289" max="12289" width="14.85546875" style="91" customWidth="1"/>
    <col min="12290" max="12290" width="9" style="91" customWidth="1"/>
    <col min="12291" max="12291" width="11" style="91" customWidth="1"/>
    <col min="12292" max="12292" width="10.7109375" style="91" customWidth="1"/>
    <col min="12293" max="12294" width="8.85546875" style="91" customWidth="1"/>
    <col min="12295" max="12295" width="10.7109375" style="91" customWidth="1"/>
    <col min="12296" max="12296" width="9.42578125" style="91" customWidth="1"/>
    <col min="12297" max="12544" width="9.140625" style="91"/>
    <col min="12545" max="12545" width="14.85546875" style="91" customWidth="1"/>
    <col min="12546" max="12546" width="9" style="91" customWidth="1"/>
    <col min="12547" max="12547" width="11" style="91" customWidth="1"/>
    <col min="12548" max="12548" width="10.7109375" style="91" customWidth="1"/>
    <col min="12549" max="12550" width="8.85546875" style="91" customWidth="1"/>
    <col min="12551" max="12551" width="10.7109375" style="91" customWidth="1"/>
    <col min="12552" max="12552" width="9.42578125" style="91" customWidth="1"/>
    <col min="12553" max="12800" width="9.140625" style="91"/>
    <col min="12801" max="12801" width="14.85546875" style="91" customWidth="1"/>
    <col min="12802" max="12802" width="9" style="91" customWidth="1"/>
    <col min="12803" max="12803" width="11" style="91" customWidth="1"/>
    <col min="12804" max="12804" width="10.7109375" style="91" customWidth="1"/>
    <col min="12805" max="12806" width="8.85546875" style="91" customWidth="1"/>
    <col min="12807" max="12807" width="10.7109375" style="91" customWidth="1"/>
    <col min="12808" max="12808" width="9.42578125" style="91" customWidth="1"/>
    <col min="12809" max="13056" width="9.140625" style="91"/>
    <col min="13057" max="13057" width="14.85546875" style="91" customWidth="1"/>
    <col min="13058" max="13058" width="9" style="91" customWidth="1"/>
    <col min="13059" max="13059" width="11" style="91" customWidth="1"/>
    <col min="13060" max="13060" width="10.7109375" style="91" customWidth="1"/>
    <col min="13061" max="13062" width="8.85546875" style="91" customWidth="1"/>
    <col min="13063" max="13063" width="10.7109375" style="91" customWidth="1"/>
    <col min="13064" max="13064" width="9.42578125" style="91" customWidth="1"/>
    <col min="13065" max="13312" width="9.140625" style="91"/>
    <col min="13313" max="13313" width="14.85546875" style="91" customWidth="1"/>
    <col min="13314" max="13314" width="9" style="91" customWidth="1"/>
    <col min="13315" max="13315" width="11" style="91" customWidth="1"/>
    <col min="13316" max="13316" width="10.7109375" style="91" customWidth="1"/>
    <col min="13317" max="13318" width="8.85546875" style="91" customWidth="1"/>
    <col min="13319" max="13319" width="10.7109375" style="91" customWidth="1"/>
    <col min="13320" max="13320" width="9.42578125" style="91" customWidth="1"/>
    <col min="13321" max="13568" width="9.140625" style="91"/>
    <col min="13569" max="13569" width="14.85546875" style="91" customWidth="1"/>
    <col min="13570" max="13570" width="9" style="91" customWidth="1"/>
    <col min="13571" max="13571" width="11" style="91" customWidth="1"/>
    <col min="13572" max="13572" width="10.7109375" style="91" customWidth="1"/>
    <col min="13573" max="13574" width="8.85546875" style="91" customWidth="1"/>
    <col min="13575" max="13575" width="10.7109375" style="91" customWidth="1"/>
    <col min="13576" max="13576" width="9.42578125" style="91" customWidth="1"/>
    <col min="13577" max="13824" width="9.140625" style="91"/>
    <col min="13825" max="13825" width="14.85546875" style="91" customWidth="1"/>
    <col min="13826" max="13826" width="9" style="91" customWidth="1"/>
    <col min="13827" max="13827" width="11" style="91" customWidth="1"/>
    <col min="13828" max="13828" width="10.7109375" style="91" customWidth="1"/>
    <col min="13829" max="13830" width="8.85546875" style="91" customWidth="1"/>
    <col min="13831" max="13831" width="10.7109375" style="91" customWidth="1"/>
    <col min="13832" max="13832" width="9.42578125" style="91" customWidth="1"/>
    <col min="13833" max="14080" width="9.140625" style="91"/>
    <col min="14081" max="14081" width="14.85546875" style="91" customWidth="1"/>
    <col min="14082" max="14082" width="9" style="91" customWidth="1"/>
    <col min="14083" max="14083" width="11" style="91" customWidth="1"/>
    <col min="14084" max="14084" width="10.7109375" style="91" customWidth="1"/>
    <col min="14085" max="14086" width="8.85546875" style="91" customWidth="1"/>
    <col min="14087" max="14087" width="10.7109375" style="91" customWidth="1"/>
    <col min="14088" max="14088" width="9.42578125" style="91" customWidth="1"/>
    <col min="14089" max="14336" width="9.140625" style="91"/>
    <col min="14337" max="14337" width="14.85546875" style="91" customWidth="1"/>
    <col min="14338" max="14338" width="9" style="91" customWidth="1"/>
    <col min="14339" max="14339" width="11" style="91" customWidth="1"/>
    <col min="14340" max="14340" width="10.7109375" style="91" customWidth="1"/>
    <col min="14341" max="14342" width="8.85546875" style="91" customWidth="1"/>
    <col min="14343" max="14343" width="10.7109375" style="91" customWidth="1"/>
    <col min="14344" max="14344" width="9.42578125" style="91" customWidth="1"/>
    <col min="14345" max="14592" width="9.140625" style="91"/>
    <col min="14593" max="14593" width="14.85546875" style="91" customWidth="1"/>
    <col min="14594" max="14594" width="9" style="91" customWidth="1"/>
    <col min="14595" max="14595" width="11" style="91" customWidth="1"/>
    <col min="14596" max="14596" width="10.7109375" style="91" customWidth="1"/>
    <col min="14597" max="14598" width="8.85546875" style="91" customWidth="1"/>
    <col min="14599" max="14599" width="10.7109375" style="91" customWidth="1"/>
    <col min="14600" max="14600" width="9.42578125" style="91" customWidth="1"/>
    <col min="14601" max="14848" width="9.140625" style="91"/>
    <col min="14849" max="14849" width="14.85546875" style="91" customWidth="1"/>
    <col min="14850" max="14850" width="9" style="91" customWidth="1"/>
    <col min="14851" max="14851" width="11" style="91" customWidth="1"/>
    <col min="14852" max="14852" width="10.7109375" style="91" customWidth="1"/>
    <col min="14853" max="14854" width="8.85546875" style="91" customWidth="1"/>
    <col min="14855" max="14855" width="10.7109375" style="91" customWidth="1"/>
    <col min="14856" max="14856" width="9.42578125" style="91" customWidth="1"/>
    <col min="14857" max="15104" width="9.140625" style="91"/>
    <col min="15105" max="15105" width="14.85546875" style="91" customWidth="1"/>
    <col min="15106" max="15106" width="9" style="91" customWidth="1"/>
    <col min="15107" max="15107" width="11" style="91" customWidth="1"/>
    <col min="15108" max="15108" width="10.7109375" style="91" customWidth="1"/>
    <col min="15109" max="15110" width="8.85546875" style="91" customWidth="1"/>
    <col min="15111" max="15111" width="10.7109375" style="91" customWidth="1"/>
    <col min="15112" max="15112" width="9.42578125" style="91" customWidth="1"/>
    <col min="15113" max="15360" width="9.140625" style="91"/>
    <col min="15361" max="15361" width="14.85546875" style="91" customWidth="1"/>
    <col min="15362" max="15362" width="9" style="91" customWidth="1"/>
    <col min="15363" max="15363" width="11" style="91" customWidth="1"/>
    <col min="15364" max="15364" width="10.7109375" style="91" customWidth="1"/>
    <col min="15365" max="15366" width="8.85546875" style="91" customWidth="1"/>
    <col min="15367" max="15367" width="10.7109375" style="91" customWidth="1"/>
    <col min="15368" max="15368" width="9.42578125" style="91" customWidth="1"/>
    <col min="15369" max="15616" width="9.140625" style="91"/>
    <col min="15617" max="15617" width="14.85546875" style="91" customWidth="1"/>
    <col min="15618" max="15618" width="9" style="91" customWidth="1"/>
    <col min="15619" max="15619" width="11" style="91" customWidth="1"/>
    <col min="15620" max="15620" width="10.7109375" style="91" customWidth="1"/>
    <col min="15621" max="15622" width="8.85546875" style="91" customWidth="1"/>
    <col min="15623" max="15623" width="10.7109375" style="91" customWidth="1"/>
    <col min="15624" max="15624" width="9.42578125" style="91" customWidth="1"/>
    <col min="15625" max="15872" width="9.140625" style="91"/>
    <col min="15873" max="15873" width="14.85546875" style="91" customWidth="1"/>
    <col min="15874" max="15874" width="9" style="91" customWidth="1"/>
    <col min="15875" max="15875" width="11" style="91" customWidth="1"/>
    <col min="15876" max="15876" width="10.7109375" style="91" customWidth="1"/>
    <col min="15877" max="15878" width="8.85546875" style="91" customWidth="1"/>
    <col min="15879" max="15879" width="10.7109375" style="91" customWidth="1"/>
    <col min="15880" max="15880" width="9.42578125" style="91" customWidth="1"/>
    <col min="15881" max="16128" width="9.140625" style="91"/>
    <col min="16129" max="16129" width="14.85546875" style="91" customWidth="1"/>
    <col min="16130" max="16130" width="9" style="91" customWidth="1"/>
    <col min="16131" max="16131" width="11" style="91" customWidth="1"/>
    <col min="16132" max="16132" width="10.7109375" style="91" customWidth="1"/>
    <col min="16133" max="16134" width="8.85546875" style="91" customWidth="1"/>
    <col min="16135" max="16135" width="10.7109375" style="91" customWidth="1"/>
    <col min="16136" max="16136" width="9.42578125" style="91" customWidth="1"/>
    <col min="16137" max="16384" width="9.140625" style="91"/>
  </cols>
  <sheetData>
    <row r="1" spans="1:12" ht="27" customHeight="1" x14ac:dyDescent="0.25">
      <c r="A1" s="102" t="s">
        <v>496</v>
      </c>
      <c r="B1" s="3"/>
      <c r="C1" s="3"/>
      <c r="D1" s="2"/>
      <c r="E1" s="2"/>
      <c r="F1" s="2"/>
      <c r="G1" s="2"/>
      <c r="H1" s="2"/>
      <c r="I1" s="2"/>
    </row>
    <row r="2" spans="1:12" ht="33" customHeight="1" thickBot="1" x14ac:dyDescent="0.3">
      <c r="A2" s="865" t="s">
        <v>497</v>
      </c>
      <c r="B2" s="844"/>
      <c r="C2" s="844"/>
      <c r="D2" s="844"/>
      <c r="E2" s="844"/>
      <c r="F2" s="844"/>
      <c r="G2" s="844"/>
      <c r="H2" s="864"/>
      <c r="I2" s="864"/>
      <c r="J2" s="864"/>
      <c r="K2" s="864"/>
    </row>
    <row r="3" spans="1:12" s="95" customFormat="1" ht="32.25" customHeight="1" thickTop="1" x14ac:dyDescent="0.2">
      <c r="A3" s="896" t="s">
        <v>498</v>
      </c>
      <c r="B3" s="897"/>
      <c r="C3" s="897"/>
      <c r="D3" s="897"/>
      <c r="E3" s="897"/>
      <c r="F3" s="897"/>
      <c r="G3" s="897"/>
      <c r="H3" s="897"/>
      <c r="I3" s="897"/>
      <c r="J3" s="897"/>
      <c r="K3" s="898"/>
      <c r="L3" s="89"/>
    </row>
    <row r="4" spans="1:12" s="95" customFormat="1" ht="50.25" customHeight="1" x14ac:dyDescent="0.2">
      <c r="A4" s="883"/>
      <c r="B4" s="871"/>
      <c r="C4" s="259" t="s">
        <v>2</v>
      </c>
      <c r="D4" s="259" t="s">
        <v>3</v>
      </c>
      <c r="E4" s="892" t="s">
        <v>86</v>
      </c>
      <c r="F4" s="892"/>
      <c r="G4" s="892" t="s">
        <v>87</v>
      </c>
      <c r="H4" s="892"/>
      <c r="I4" s="259" t="s">
        <v>88</v>
      </c>
      <c r="J4" s="259" t="s">
        <v>6</v>
      </c>
      <c r="K4" s="263" t="s">
        <v>7</v>
      </c>
      <c r="L4" s="89"/>
    </row>
    <row r="5" spans="1:12" s="95" customFormat="1" ht="15" x14ac:dyDescent="0.2">
      <c r="A5" s="883" t="s">
        <v>173</v>
      </c>
      <c r="B5" s="260" t="s">
        <v>41</v>
      </c>
      <c r="C5" s="264">
        <v>78.681730671800594</v>
      </c>
      <c r="D5" s="264">
        <v>14.595197081771202</v>
      </c>
      <c r="E5" s="264">
        <v>2.1785388590536021</v>
      </c>
      <c r="F5" s="265">
        <v>35.578355121628327</v>
      </c>
      <c r="G5" s="264">
        <v>3.9446752457189178</v>
      </c>
      <c r="H5" s="265">
        <v>64.42164487837168</v>
      </c>
      <c r="I5" s="264">
        <v>0.33235383524166584</v>
      </c>
      <c r="J5" s="266">
        <v>0.26953085418988754</v>
      </c>
      <c r="K5" s="323">
        <v>0</v>
      </c>
      <c r="L5" s="224">
        <f t="shared" ref="L5:L8" si="0">E5+G5</f>
        <v>6.1232141047725204</v>
      </c>
    </row>
    <row r="6" spans="1:12" s="95" customFormat="1" ht="15" x14ac:dyDescent="0.2">
      <c r="A6" s="883"/>
      <c r="B6" s="260" t="s">
        <v>45</v>
      </c>
      <c r="C6" s="264">
        <v>82.447101392275627</v>
      </c>
      <c r="D6" s="264">
        <v>11.861873672618579</v>
      </c>
      <c r="E6" s="264">
        <v>1.4906001730512075</v>
      </c>
      <c r="F6" s="265">
        <v>57.078313253012055</v>
      </c>
      <c r="G6" s="264">
        <v>1.1208998662786123</v>
      </c>
      <c r="H6" s="265">
        <v>42.921686746987945</v>
      </c>
      <c r="I6" s="264">
        <v>1.5613938488161723</v>
      </c>
      <c r="J6" s="266">
        <v>0.54275151419806489</v>
      </c>
      <c r="K6" s="268">
        <v>0.96751356878785488</v>
      </c>
      <c r="L6" s="224">
        <f t="shared" si="0"/>
        <v>2.6115000393298198</v>
      </c>
    </row>
    <row r="7" spans="1:12" s="95" customFormat="1" ht="15" x14ac:dyDescent="0.2">
      <c r="A7" s="883"/>
      <c r="B7" s="260" t="s">
        <v>46</v>
      </c>
      <c r="C7" s="264">
        <v>80.432463880539132</v>
      </c>
      <c r="D7" s="264">
        <v>9.3959080771841368</v>
      </c>
      <c r="E7" s="264">
        <v>0.9793464559294095</v>
      </c>
      <c r="F7" s="265">
        <v>84.87394957983193</v>
      </c>
      <c r="G7" s="264">
        <v>0.17453699214583535</v>
      </c>
      <c r="H7" s="265">
        <v>15.126050420168067</v>
      </c>
      <c r="I7" s="264">
        <v>4.7124987879375544</v>
      </c>
      <c r="J7" s="266">
        <v>0.60118297294676626</v>
      </c>
      <c r="K7" s="268">
        <v>3.7137593328808305</v>
      </c>
      <c r="L7" s="224">
        <f t="shared" si="0"/>
        <v>1.1538834480752449</v>
      </c>
    </row>
    <row r="8" spans="1:12" s="95" customFormat="1" ht="15" x14ac:dyDescent="0.2">
      <c r="A8" s="883"/>
      <c r="B8" s="260" t="s">
        <v>47</v>
      </c>
      <c r="C8" s="264">
        <v>82.571912013536377</v>
      </c>
      <c r="D8" s="264">
        <v>12.12633953750705</v>
      </c>
      <c r="E8" s="264">
        <v>1.1844331641285957</v>
      </c>
      <c r="F8" s="265">
        <v>75.000000000000014</v>
      </c>
      <c r="G8" s="264">
        <v>0.39481105470953193</v>
      </c>
      <c r="H8" s="265">
        <v>25.000000000000007</v>
      </c>
      <c r="I8" s="264">
        <v>0.78962210941906386</v>
      </c>
      <c r="J8" s="266">
        <v>0.56401579244218836</v>
      </c>
      <c r="K8" s="268">
        <v>2.3688663282571913</v>
      </c>
      <c r="L8" s="224">
        <f t="shared" si="0"/>
        <v>1.5792442188381277</v>
      </c>
    </row>
    <row r="9" spans="1:12" s="95" customFormat="1" ht="15" x14ac:dyDescent="0.2">
      <c r="A9" s="883" t="s">
        <v>29</v>
      </c>
      <c r="B9" s="260" t="s">
        <v>41</v>
      </c>
      <c r="C9" s="269">
        <v>75.11957034950224</v>
      </c>
      <c r="D9" s="264">
        <v>16.21913590865438</v>
      </c>
      <c r="E9" s="264">
        <v>2.6959972398146901</v>
      </c>
      <c r="F9" s="265">
        <v>33.001636424892908</v>
      </c>
      <c r="G9" s="264">
        <v>5.4732862620819542</v>
      </c>
      <c r="H9" s="265">
        <v>66.998363575107092</v>
      </c>
      <c r="I9" s="264">
        <v>0.22136528909697312</v>
      </c>
      <c r="J9" s="266">
        <v>0.27064495084976292</v>
      </c>
      <c r="K9" s="267">
        <v>0</v>
      </c>
      <c r="L9" s="224">
        <f>E9+G9</f>
        <v>8.1692835018966434</v>
      </c>
    </row>
    <row r="10" spans="1:12" s="95" customFormat="1" ht="15" x14ac:dyDescent="0.2">
      <c r="A10" s="883"/>
      <c r="B10" s="260" t="s">
        <v>45</v>
      </c>
      <c r="C10" s="269">
        <v>81.294481736682471</v>
      </c>
      <c r="D10" s="264">
        <v>13.186694091349002</v>
      </c>
      <c r="E10" s="264">
        <v>1.8678267335886982</v>
      </c>
      <c r="F10" s="265">
        <v>55.654075839866316</v>
      </c>
      <c r="G10" s="264">
        <v>1.4883097315338265</v>
      </c>
      <c r="H10" s="265">
        <v>44.345924160133691</v>
      </c>
      <c r="I10" s="264">
        <v>1.1019635019025338</v>
      </c>
      <c r="J10" s="266">
        <v>0.51006412050848382</v>
      </c>
      <c r="K10" s="268">
        <v>0.55066008443498615</v>
      </c>
      <c r="L10" s="224">
        <f t="shared" ref="L10:L12" si="1">E10+G10</f>
        <v>3.3561364651225247</v>
      </c>
    </row>
    <row r="11" spans="1:12" s="95" customFormat="1" ht="15" x14ac:dyDescent="0.2">
      <c r="A11" s="883"/>
      <c r="B11" s="260" t="s">
        <v>46</v>
      </c>
      <c r="C11" s="269">
        <v>82.628596617571304</v>
      </c>
      <c r="D11" s="264">
        <v>11.774429577157971</v>
      </c>
      <c r="E11" s="264">
        <v>1.1604513663751015</v>
      </c>
      <c r="F11" s="265">
        <v>66.305462000292863</v>
      </c>
      <c r="G11" s="264">
        <v>0.58970817005943221</v>
      </c>
      <c r="H11" s="265">
        <v>33.69453799970713</v>
      </c>
      <c r="I11" s="264">
        <v>1.9597993813318024</v>
      </c>
      <c r="J11" s="266">
        <v>0.5397329014103277</v>
      </c>
      <c r="K11" s="268">
        <v>1.347281986094061</v>
      </c>
      <c r="L11" s="224">
        <f t="shared" si="1"/>
        <v>1.7501595364345337</v>
      </c>
    </row>
    <row r="12" spans="1:12" s="95" customFormat="1" ht="15.75" thickBot="1" x14ac:dyDescent="0.25">
      <c r="A12" s="884"/>
      <c r="B12" s="261" t="s">
        <v>47</v>
      </c>
      <c r="C12" s="270">
        <v>83.6359726097958</v>
      </c>
      <c r="D12" s="271">
        <v>11.756068937501162</v>
      </c>
      <c r="E12" s="271">
        <v>1.0819608582405591</v>
      </c>
      <c r="F12" s="272">
        <v>74.633699633699635</v>
      </c>
      <c r="G12" s="271">
        <v>0.36773393586826364</v>
      </c>
      <c r="H12" s="272">
        <v>25.366300366300365</v>
      </c>
      <c r="I12" s="271">
        <v>1.0737299903619193</v>
      </c>
      <c r="J12" s="273">
        <v>0.45721143506509021</v>
      </c>
      <c r="K12" s="274">
        <v>1.6273222331672115</v>
      </c>
      <c r="L12" s="224">
        <f t="shared" si="1"/>
        <v>1.4496947941088227</v>
      </c>
    </row>
    <row r="13" spans="1:12" s="95" customFormat="1" ht="15.75" thickTop="1" x14ac:dyDescent="0.2">
      <c r="A13" s="107"/>
      <c r="B13" s="107"/>
      <c r="C13" s="108"/>
      <c r="D13" s="108"/>
      <c r="E13" s="108"/>
      <c r="F13" s="108"/>
      <c r="G13" s="108"/>
      <c r="H13" s="108"/>
      <c r="I13" s="108"/>
      <c r="L13" s="89"/>
    </row>
    <row r="14" spans="1:12" s="95" customFormat="1" ht="42.75" customHeight="1" x14ac:dyDescent="0.25">
      <c r="A14" s="262" t="s">
        <v>430</v>
      </c>
      <c r="B14" s="865" t="s">
        <v>89</v>
      </c>
      <c r="C14" s="844"/>
      <c r="D14" s="844"/>
      <c r="E14" s="844"/>
      <c r="F14" s="844"/>
      <c r="G14" s="844"/>
      <c r="H14" s="844"/>
      <c r="I14" s="844"/>
      <c r="L14" s="89"/>
    </row>
    <row r="15" spans="1:12" s="95" customFormat="1" ht="40.5" customHeight="1" x14ac:dyDescent="0.25">
      <c r="A15" s="100"/>
      <c r="B15" s="865" t="s">
        <v>90</v>
      </c>
      <c r="C15" s="844"/>
      <c r="D15" s="844"/>
      <c r="E15" s="844"/>
      <c r="F15" s="844"/>
      <c r="G15" s="844"/>
      <c r="H15" s="844"/>
      <c r="I15" s="844"/>
      <c r="J15" s="226"/>
      <c r="L15" s="89"/>
    </row>
    <row r="16" spans="1:12" s="95" customFormat="1" ht="15" x14ac:dyDescent="0.25">
      <c r="A16" s="105"/>
      <c r="B16" s="98"/>
      <c r="C16" s="97"/>
      <c r="D16" s="103"/>
      <c r="E16" s="104"/>
      <c r="F16" s="96"/>
      <c r="G16" s="96"/>
      <c r="L16" s="89"/>
    </row>
    <row r="17" spans="1:12" s="95" customFormat="1" ht="15" x14ac:dyDescent="0.25">
      <c r="A17" s="100"/>
      <c r="B17" s="865" t="s">
        <v>91</v>
      </c>
      <c r="C17" s="844"/>
      <c r="D17" s="844"/>
      <c r="E17" s="844"/>
      <c r="F17" s="844"/>
      <c r="G17" s="844"/>
      <c r="H17" s="844"/>
      <c r="I17" s="844"/>
      <c r="L17" s="89"/>
    </row>
    <row r="18" spans="1:12" s="95" customFormat="1" ht="7.5" customHeight="1" x14ac:dyDescent="0.25">
      <c r="A18" s="100"/>
      <c r="B18" s="98"/>
      <c r="C18" s="98"/>
      <c r="D18" s="97"/>
      <c r="E18" s="106"/>
      <c r="L18" s="89"/>
    </row>
    <row r="19" spans="1:12" s="95" customFormat="1" ht="42.75" customHeight="1" x14ac:dyDescent="0.25">
      <c r="A19" s="100"/>
      <c r="B19" s="865" t="s">
        <v>160</v>
      </c>
      <c r="C19" s="844"/>
      <c r="D19" s="844"/>
      <c r="E19" s="844"/>
      <c r="F19" s="844"/>
      <c r="G19" s="844"/>
      <c r="H19" s="844"/>
      <c r="I19" s="844"/>
      <c r="L19" s="89"/>
    </row>
    <row r="20" spans="1:12" s="95" customFormat="1" ht="15" x14ac:dyDescent="0.25">
      <c r="A20" s="894"/>
      <c r="B20" s="895"/>
      <c r="C20" s="895"/>
      <c r="D20" s="895"/>
      <c r="E20" s="895"/>
      <c r="F20" s="109"/>
      <c r="G20" s="109"/>
      <c r="H20" s="109"/>
      <c r="I20" s="109"/>
      <c r="J20" s="109"/>
      <c r="L20" s="89"/>
    </row>
    <row r="21" spans="1:12" s="95" customFormat="1" ht="15" x14ac:dyDescent="0.25">
      <c r="A21" s="109"/>
      <c r="B21" s="109"/>
      <c r="C21" s="109"/>
      <c r="D21" s="109"/>
      <c r="E21" s="109"/>
      <c r="F21" s="109"/>
      <c r="G21" s="109"/>
      <c r="H21" s="109"/>
      <c r="I21" s="109"/>
      <c r="J21" s="109"/>
      <c r="L21" s="89"/>
    </row>
    <row r="22" spans="1:12" s="95" customFormat="1" ht="15" x14ac:dyDescent="0.25">
      <c r="A22" s="99"/>
      <c r="B22" s="100"/>
      <c r="C22" s="100"/>
      <c r="D22" s="100"/>
      <c r="E22" s="109"/>
      <c r="F22" s="109"/>
      <c r="G22" s="109"/>
      <c r="H22" s="109"/>
      <c r="I22" s="109"/>
      <c r="J22" s="109"/>
      <c r="L22" s="89"/>
    </row>
    <row r="23" spans="1:12" ht="15" x14ac:dyDescent="0.25">
      <c r="A23" s="109"/>
      <c r="B23" s="109"/>
      <c r="C23" s="109"/>
      <c r="D23" s="109"/>
      <c r="E23" s="109"/>
      <c r="F23" s="109"/>
      <c r="G23" s="109"/>
      <c r="H23" s="109"/>
      <c r="I23" s="109"/>
      <c r="J23" s="109"/>
    </row>
    <row r="24" spans="1:12" ht="15" x14ac:dyDescent="0.25">
      <c r="A24" s="109"/>
      <c r="B24" s="109"/>
      <c r="C24" s="109"/>
      <c r="D24" s="109"/>
      <c r="E24" s="109"/>
      <c r="F24" s="109"/>
      <c r="G24" s="109"/>
      <c r="H24" s="109"/>
      <c r="I24" s="109"/>
      <c r="J24" s="109"/>
    </row>
    <row r="25" spans="1:12" ht="15" x14ac:dyDescent="0.25">
      <c r="A25" s="109"/>
      <c r="B25" s="109"/>
      <c r="C25" s="109"/>
      <c r="D25" s="109"/>
      <c r="E25" s="109"/>
      <c r="F25" s="109"/>
      <c r="G25" s="109"/>
      <c r="H25" s="109"/>
      <c r="I25" s="109"/>
      <c r="J25" s="109"/>
    </row>
    <row r="26" spans="1:12" ht="15" x14ac:dyDescent="0.25">
      <c r="A26" s="109"/>
      <c r="B26" s="109"/>
      <c r="C26" s="109"/>
      <c r="D26" s="109"/>
      <c r="E26" s="109"/>
      <c r="F26" s="109"/>
      <c r="G26" s="109"/>
      <c r="H26" s="109"/>
      <c r="I26" s="109"/>
      <c r="J26" s="109"/>
    </row>
    <row r="27" spans="1:12" ht="15" x14ac:dyDescent="0.25">
      <c r="A27" s="109"/>
      <c r="B27" s="109"/>
      <c r="C27" s="109"/>
      <c r="D27" s="109"/>
      <c r="E27" s="109"/>
      <c r="F27" s="109"/>
      <c r="G27" s="109"/>
      <c r="H27" s="109"/>
      <c r="I27" s="109"/>
      <c r="J27" s="109"/>
    </row>
    <row r="28" spans="1:12" ht="15" x14ac:dyDescent="0.25">
      <c r="A28" s="109"/>
      <c r="B28" s="109"/>
      <c r="C28" s="109"/>
      <c r="D28" s="109"/>
      <c r="E28" s="109"/>
      <c r="F28" s="109"/>
      <c r="G28" s="109"/>
      <c r="H28" s="109"/>
      <c r="I28" s="109"/>
      <c r="J28" s="109"/>
    </row>
    <row r="29" spans="1:12" ht="15" x14ac:dyDescent="0.25">
      <c r="A29" s="109"/>
      <c r="B29" s="109"/>
      <c r="C29" s="109"/>
      <c r="D29" s="109"/>
      <c r="E29" s="109"/>
      <c r="F29" s="109"/>
      <c r="G29" s="109"/>
      <c r="H29" s="109"/>
      <c r="I29" s="109"/>
      <c r="J29" s="109"/>
    </row>
    <row r="30" spans="1:12" ht="15" x14ac:dyDescent="0.25">
      <c r="A30" s="109"/>
      <c r="B30" s="109"/>
      <c r="C30" s="109"/>
      <c r="D30" s="109"/>
      <c r="E30" s="109"/>
      <c r="F30" s="109"/>
      <c r="G30" s="109"/>
      <c r="H30" s="109"/>
      <c r="I30" s="109"/>
      <c r="J30" s="109"/>
    </row>
    <row r="31" spans="1:12" ht="15" x14ac:dyDescent="0.25">
      <c r="A31" s="109"/>
      <c r="B31" s="109"/>
      <c r="C31" s="109"/>
      <c r="D31" s="109"/>
      <c r="E31" s="109"/>
      <c r="F31" s="109"/>
      <c r="G31" s="109"/>
      <c r="H31" s="109"/>
      <c r="I31" s="109"/>
      <c r="J31" s="109"/>
    </row>
    <row r="32" spans="1:12" ht="15" x14ac:dyDescent="0.25">
      <c r="A32" s="109"/>
      <c r="B32" s="109"/>
      <c r="C32" s="109"/>
      <c r="D32" s="109"/>
      <c r="E32" s="109"/>
      <c r="F32" s="109"/>
      <c r="G32" s="109"/>
      <c r="H32" s="109"/>
      <c r="I32" s="109"/>
      <c r="J32" s="109"/>
    </row>
    <row r="33" spans="1:12" ht="15" x14ac:dyDescent="0.25">
      <c r="A33" s="109"/>
      <c r="B33" s="109"/>
      <c r="C33" s="109"/>
      <c r="D33" s="109"/>
      <c r="E33" s="109"/>
      <c r="F33" s="109"/>
      <c r="G33" s="109"/>
      <c r="H33" s="109"/>
      <c r="I33" s="109"/>
      <c r="J33" s="109"/>
    </row>
    <row r="34" spans="1:12" ht="15" x14ac:dyDescent="0.25">
      <c r="A34" s="109"/>
      <c r="B34" s="109"/>
      <c r="C34" s="109"/>
      <c r="D34" s="109"/>
      <c r="E34" s="109"/>
      <c r="F34" s="109"/>
      <c r="G34" s="109"/>
      <c r="H34" s="109"/>
      <c r="I34" s="109"/>
      <c r="J34" s="109"/>
    </row>
    <row r="35" spans="1:12" ht="15" x14ac:dyDescent="0.25">
      <c r="A35" s="109"/>
      <c r="B35" s="109"/>
      <c r="C35" s="109"/>
      <c r="D35" s="109"/>
      <c r="E35" s="109"/>
      <c r="F35" s="109"/>
      <c r="G35" s="109"/>
      <c r="H35" s="109"/>
      <c r="I35" s="109"/>
      <c r="J35" s="109"/>
    </row>
    <row r="36" spans="1:12" s="95" customFormat="1" ht="15" x14ac:dyDescent="0.25">
      <c r="A36" s="109"/>
      <c r="B36" s="109"/>
      <c r="C36" s="109"/>
      <c r="D36" s="110"/>
      <c r="E36" s="109"/>
      <c r="F36" s="109"/>
      <c r="G36" s="109"/>
      <c r="H36" s="109"/>
      <c r="I36" s="109"/>
      <c r="J36" s="109"/>
      <c r="L36" s="89"/>
    </row>
  </sheetData>
  <mergeCells count="12">
    <mergeCell ref="B17:I17"/>
    <mergeCell ref="B19:I19"/>
    <mergeCell ref="A20:E20"/>
    <mergeCell ref="A2:K2"/>
    <mergeCell ref="B14:I14"/>
    <mergeCell ref="A3:K3"/>
    <mergeCell ref="A4:B4"/>
    <mergeCell ref="E4:F4"/>
    <mergeCell ref="G4:H4"/>
    <mergeCell ref="A5:A8"/>
    <mergeCell ref="A9:A12"/>
    <mergeCell ref="B15:I15"/>
  </mergeCells>
  <pageMargins left="0.70866141732283472" right="0.70866141732283472" top="0.74803149606299213" bottom="0.74803149606299213" header="0.31496062992125984" footer="0.31496062992125984"/>
  <pageSetup paperSize="9" scale="91" orientation="portrait" r:id="rId1"/>
  <headerFooter>
    <oddHeader>&amp;C&amp;"Calibri,Regular"&amp;13SRAD Report 1957 Transport Statistics Manchester 2017</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2:V53"/>
  <sheetViews>
    <sheetView zoomScale="75" zoomScaleNormal="75" zoomScaleSheetLayoutView="100" zoomScalePageLayoutView="75" workbookViewId="0"/>
  </sheetViews>
  <sheetFormatPr defaultRowHeight="12.75" x14ac:dyDescent="0.2"/>
  <cols>
    <col min="1" max="1" width="11" style="2" customWidth="1"/>
    <col min="2" max="2" width="11.28515625" style="2" customWidth="1"/>
    <col min="3" max="3" width="14.42578125" style="2" customWidth="1"/>
    <col min="4" max="5" width="9.7109375" style="2" customWidth="1"/>
    <col min="6" max="6" width="16.85546875" style="2" customWidth="1"/>
    <col min="7" max="7" width="12.28515625" style="2" customWidth="1"/>
    <col min="8" max="9" width="9.140625" style="2"/>
    <col min="10" max="10" width="12.42578125" style="2" bestFit="1" customWidth="1"/>
    <col min="11" max="11" width="11.42578125" style="2" bestFit="1" customWidth="1"/>
    <col min="12" max="12" width="9.140625" style="2"/>
    <col min="13" max="13" width="11.42578125" style="2" bestFit="1" customWidth="1"/>
    <col min="14" max="16384" width="9.140625" style="2"/>
  </cols>
  <sheetData>
    <row r="2" spans="1:22" ht="18.75" customHeight="1" x14ac:dyDescent="0.3">
      <c r="A2" s="111" t="s">
        <v>92</v>
      </c>
    </row>
    <row r="3" spans="1:22" ht="13.5" thickBot="1" x14ac:dyDescent="0.25"/>
    <row r="4" spans="1:22" ht="22.5" customHeight="1" thickTop="1" x14ac:dyDescent="0.2">
      <c r="A4" s="904" t="s">
        <v>95</v>
      </c>
      <c r="B4" s="905"/>
      <c r="C4" s="905"/>
      <c r="D4" s="905"/>
      <c r="E4" s="905"/>
      <c r="F4" s="905"/>
      <c r="G4" s="906"/>
    </row>
    <row r="5" spans="1:22" ht="30" x14ac:dyDescent="0.2">
      <c r="A5" s="564" t="s">
        <v>1</v>
      </c>
      <c r="B5" s="50" t="s">
        <v>174</v>
      </c>
      <c r="C5" s="565" t="s">
        <v>93</v>
      </c>
      <c r="D5" s="50" t="s">
        <v>175</v>
      </c>
      <c r="E5" s="565" t="s">
        <v>93</v>
      </c>
      <c r="F5" s="50" t="s">
        <v>29</v>
      </c>
      <c r="G5" s="566" t="s">
        <v>93</v>
      </c>
    </row>
    <row r="6" spans="1:22" ht="17.25" x14ac:dyDescent="0.2">
      <c r="A6" s="567">
        <v>1991</v>
      </c>
      <c r="B6" s="568">
        <v>505</v>
      </c>
      <c r="C6" s="569">
        <f>(B6/$B$6)*100</f>
        <v>100</v>
      </c>
      <c r="D6" s="569">
        <v>505</v>
      </c>
      <c r="E6" s="569">
        <f>(D6/$D$6)*100</f>
        <v>100</v>
      </c>
      <c r="F6" s="568">
        <v>9808</v>
      </c>
      <c r="G6" s="570">
        <f>(F6/$F$6)*100</f>
        <v>100</v>
      </c>
      <c r="K6" s="571"/>
      <c r="L6" s="572"/>
      <c r="M6" s="572"/>
      <c r="N6" s="572"/>
      <c r="O6" s="572"/>
      <c r="P6" s="572"/>
      <c r="Q6" s="572"/>
      <c r="R6" s="572"/>
      <c r="S6" s="572"/>
      <c r="T6" s="572"/>
      <c r="U6" s="572"/>
      <c r="V6" s="572"/>
    </row>
    <row r="7" spans="1:22" ht="17.25" x14ac:dyDescent="0.2">
      <c r="A7" s="910"/>
      <c r="B7" s="911"/>
      <c r="C7" s="911"/>
      <c r="D7" s="911"/>
      <c r="E7" s="911"/>
      <c r="F7" s="911"/>
      <c r="G7" s="912"/>
      <c r="K7" s="571"/>
      <c r="L7" s="572"/>
      <c r="M7" s="572"/>
      <c r="N7" s="572"/>
      <c r="O7" s="572"/>
      <c r="P7" s="572"/>
      <c r="Q7" s="572"/>
      <c r="R7" s="572"/>
      <c r="S7" s="572"/>
      <c r="T7" s="572"/>
      <c r="U7" s="572"/>
      <c r="V7" s="572"/>
    </row>
    <row r="8" spans="1:22" ht="17.25" x14ac:dyDescent="0.2">
      <c r="A8" s="567">
        <v>2001</v>
      </c>
      <c r="B8" s="568">
        <v>550</v>
      </c>
      <c r="C8" s="569">
        <f t="shared" ref="C8:C19" si="0">(B8/$B$6)*100</f>
        <v>108.91089108910892</v>
      </c>
      <c r="D8" s="569">
        <v>806</v>
      </c>
      <c r="E8" s="569">
        <f t="shared" ref="E8:E19" si="1">(D8/$D$6)*100</f>
        <v>159.60396039603961</v>
      </c>
      <c r="F8" s="568">
        <v>11290</v>
      </c>
      <c r="G8" s="570">
        <f t="shared" ref="G8:G18" si="2">(F8/$F$6)*100</f>
        <v>115.11011419249593</v>
      </c>
      <c r="J8" s="573"/>
      <c r="K8" s="574"/>
      <c r="M8" s="574"/>
    </row>
    <row r="9" spans="1:22" ht="17.25" x14ac:dyDescent="0.2">
      <c r="A9" s="567">
        <v>2002</v>
      </c>
      <c r="B9" s="568">
        <v>460</v>
      </c>
      <c r="C9" s="569">
        <f t="shared" si="0"/>
        <v>91.089108910891099</v>
      </c>
      <c r="D9" s="569">
        <v>682</v>
      </c>
      <c r="E9" s="569">
        <f t="shared" si="1"/>
        <v>135.04950495049505</v>
      </c>
      <c r="F9" s="568">
        <v>10222</v>
      </c>
      <c r="G9" s="570">
        <f t="shared" si="2"/>
        <v>104.221044045677</v>
      </c>
      <c r="J9" s="256"/>
      <c r="K9" s="574"/>
      <c r="L9" s="572"/>
      <c r="M9" s="572"/>
      <c r="N9" s="572"/>
      <c r="O9" s="572"/>
      <c r="P9" s="572"/>
      <c r="Q9" s="572"/>
      <c r="R9" s="572"/>
      <c r="S9" s="572"/>
      <c r="T9" s="572"/>
      <c r="U9" s="572"/>
      <c r="V9" s="572"/>
    </row>
    <row r="10" spans="1:22" ht="17.25" x14ac:dyDescent="0.2">
      <c r="A10" s="567">
        <v>2003</v>
      </c>
      <c r="B10" s="568">
        <v>616</v>
      </c>
      <c r="C10" s="569">
        <f t="shared" si="0"/>
        <v>121.98019801980197</v>
      </c>
      <c r="D10" s="569">
        <v>898</v>
      </c>
      <c r="E10" s="569">
        <f t="shared" si="1"/>
        <v>177.82178217821783</v>
      </c>
      <c r="F10" s="568">
        <v>11454</v>
      </c>
      <c r="G10" s="570">
        <f t="shared" si="2"/>
        <v>116.78221859706362</v>
      </c>
      <c r="J10" s="256"/>
      <c r="K10" s="574"/>
      <c r="M10" s="574"/>
    </row>
    <row r="11" spans="1:22" ht="17.25" x14ac:dyDescent="0.2">
      <c r="A11" s="567">
        <v>2004</v>
      </c>
      <c r="B11" s="568">
        <v>709</v>
      </c>
      <c r="C11" s="569">
        <f t="shared" si="0"/>
        <v>140.39603960396039</v>
      </c>
      <c r="D11" s="569">
        <v>1138</v>
      </c>
      <c r="E11" s="569">
        <f t="shared" si="1"/>
        <v>225.34653465346531</v>
      </c>
      <c r="F11" s="568">
        <v>12399</v>
      </c>
      <c r="G11" s="570">
        <f t="shared" si="2"/>
        <v>126.41721044045677</v>
      </c>
      <c r="J11" s="256"/>
      <c r="K11" s="574"/>
      <c r="M11" s="574"/>
    </row>
    <row r="12" spans="1:22" ht="17.25" x14ac:dyDescent="0.2">
      <c r="A12" s="567">
        <v>2005</v>
      </c>
      <c r="B12" s="568">
        <v>802</v>
      </c>
      <c r="C12" s="569">
        <f t="shared" si="0"/>
        <v>158.81188118811883</v>
      </c>
      <c r="D12" s="569">
        <v>1100</v>
      </c>
      <c r="E12" s="569">
        <f t="shared" si="1"/>
        <v>217.82178217821783</v>
      </c>
      <c r="F12" s="568">
        <v>13286</v>
      </c>
      <c r="G12" s="570">
        <f t="shared" si="2"/>
        <v>135.46084828711255</v>
      </c>
      <c r="J12" s="256"/>
      <c r="K12" s="574"/>
      <c r="M12" s="574"/>
    </row>
    <row r="13" spans="1:22" ht="17.25" x14ac:dyDescent="0.2">
      <c r="A13" s="567">
        <v>2006</v>
      </c>
      <c r="B13" s="568">
        <v>807</v>
      </c>
      <c r="C13" s="569">
        <f t="shared" si="0"/>
        <v>159.80198019801981</v>
      </c>
      <c r="D13" s="569">
        <v>1262</v>
      </c>
      <c r="E13" s="569">
        <f t="shared" si="1"/>
        <v>249.9009900990099</v>
      </c>
      <c r="F13" s="568">
        <v>13422</v>
      </c>
      <c r="G13" s="570">
        <f t="shared" si="2"/>
        <v>136.847471451876</v>
      </c>
      <c r="J13" s="256"/>
      <c r="K13" s="574"/>
      <c r="M13" s="574"/>
    </row>
    <row r="14" spans="1:22" ht="17.25" x14ac:dyDescent="0.2">
      <c r="A14" s="567">
        <v>2007</v>
      </c>
      <c r="B14" s="568">
        <v>884</v>
      </c>
      <c r="C14" s="569">
        <f t="shared" si="0"/>
        <v>175.04950495049505</v>
      </c>
      <c r="D14" s="569">
        <v>1291</v>
      </c>
      <c r="E14" s="569">
        <f t="shared" si="1"/>
        <v>255.64356435643566</v>
      </c>
      <c r="F14" s="568">
        <v>14400</v>
      </c>
      <c r="G14" s="570">
        <f t="shared" si="2"/>
        <v>146.81892332789559</v>
      </c>
      <c r="J14" s="256"/>
      <c r="K14" s="574"/>
      <c r="M14" s="574"/>
    </row>
    <row r="15" spans="1:22" ht="17.25" x14ac:dyDescent="0.2">
      <c r="A15" s="567">
        <v>2008</v>
      </c>
      <c r="B15" s="568">
        <v>966</v>
      </c>
      <c r="C15" s="569">
        <f t="shared" si="0"/>
        <v>191.28712871287127</v>
      </c>
      <c r="D15" s="569">
        <v>1401</v>
      </c>
      <c r="E15" s="569">
        <f t="shared" si="1"/>
        <v>277.42574257425741</v>
      </c>
      <c r="F15" s="568">
        <v>14635</v>
      </c>
      <c r="G15" s="570">
        <f t="shared" si="2"/>
        <v>149.21492659053834</v>
      </c>
      <c r="J15" s="256"/>
      <c r="K15" s="574"/>
      <c r="M15" s="574"/>
    </row>
    <row r="16" spans="1:22" ht="17.25" x14ac:dyDescent="0.2">
      <c r="A16" s="567">
        <v>2009</v>
      </c>
      <c r="B16" s="568">
        <v>953</v>
      </c>
      <c r="C16" s="569">
        <f t="shared" si="0"/>
        <v>188.71287128712871</v>
      </c>
      <c r="D16" s="569">
        <v>1483</v>
      </c>
      <c r="E16" s="569">
        <f t="shared" si="1"/>
        <v>293.66336633663366</v>
      </c>
      <c r="F16" s="568">
        <v>14147</v>
      </c>
      <c r="G16" s="570">
        <f t="shared" si="2"/>
        <v>144.23939641109297</v>
      </c>
      <c r="J16" s="256"/>
      <c r="K16" s="574"/>
      <c r="M16" s="574"/>
    </row>
    <row r="17" spans="1:22" ht="17.25" x14ac:dyDescent="0.2">
      <c r="A17" s="575">
        <v>2010</v>
      </c>
      <c r="B17" s="576">
        <v>1054</v>
      </c>
      <c r="C17" s="569">
        <f t="shared" si="0"/>
        <v>208.71287128712873</v>
      </c>
      <c r="D17" s="569">
        <v>1508</v>
      </c>
      <c r="E17" s="569">
        <f t="shared" si="1"/>
        <v>298.61386138613864</v>
      </c>
      <c r="F17" s="568">
        <v>13406</v>
      </c>
      <c r="G17" s="570">
        <f t="shared" si="2"/>
        <v>136.68433931484503</v>
      </c>
      <c r="J17" s="256"/>
      <c r="K17" s="574"/>
      <c r="M17" s="574"/>
    </row>
    <row r="18" spans="1:22" ht="17.25" x14ac:dyDescent="0.2">
      <c r="A18" s="575">
        <v>2011</v>
      </c>
      <c r="B18" s="576">
        <v>1186</v>
      </c>
      <c r="C18" s="577">
        <f t="shared" si="0"/>
        <v>234.85148514851483</v>
      </c>
      <c r="D18" s="577">
        <v>1820</v>
      </c>
      <c r="E18" s="577">
        <f t="shared" si="1"/>
        <v>360.39603960396039</v>
      </c>
      <c r="F18" s="576">
        <v>14727</v>
      </c>
      <c r="G18" s="578">
        <f t="shared" si="2"/>
        <v>150.15293637846656</v>
      </c>
      <c r="J18" s="256"/>
      <c r="K18" s="574"/>
      <c r="M18" s="574"/>
    </row>
    <row r="19" spans="1:22" ht="17.25" x14ac:dyDescent="0.2">
      <c r="A19" s="575">
        <v>2012</v>
      </c>
      <c r="B19" s="576">
        <v>1051</v>
      </c>
      <c r="C19" s="577">
        <f t="shared" si="0"/>
        <v>208.11881188118812</v>
      </c>
      <c r="D19" s="577">
        <v>1744</v>
      </c>
      <c r="E19" s="577">
        <f t="shared" si="1"/>
        <v>345.34653465346537</v>
      </c>
      <c r="F19" s="577">
        <v>15494.40246178905</v>
      </c>
      <c r="G19" s="578">
        <v>157.97718660062245</v>
      </c>
      <c r="J19" s="256"/>
      <c r="K19" s="574"/>
      <c r="M19" s="574"/>
    </row>
    <row r="20" spans="1:22" ht="17.25" x14ac:dyDescent="0.2">
      <c r="A20" s="575">
        <v>2013</v>
      </c>
      <c r="B20" s="576">
        <v>1034</v>
      </c>
      <c r="C20" s="577">
        <v>204.75247524752476</v>
      </c>
      <c r="D20" s="577">
        <v>1643</v>
      </c>
      <c r="E20" s="577">
        <v>325.34653465346531</v>
      </c>
      <c r="F20" s="577">
        <v>14858</v>
      </c>
      <c r="G20" s="578">
        <v>151.48858075040783</v>
      </c>
      <c r="J20" s="256"/>
      <c r="K20" s="574"/>
      <c r="M20" s="574"/>
    </row>
    <row r="21" spans="1:22" ht="17.25" x14ac:dyDescent="0.2">
      <c r="A21" s="575">
        <v>2014</v>
      </c>
      <c r="B21" s="576">
        <v>1004</v>
      </c>
      <c r="C21" s="577">
        <v>198.8118811881188</v>
      </c>
      <c r="D21" s="577">
        <v>1687</v>
      </c>
      <c r="E21" s="577">
        <v>334.05940594059405</v>
      </c>
      <c r="F21" s="577">
        <v>15495</v>
      </c>
      <c r="G21" s="578">
        <v>157.98327895595432</v>
      </c>
      <c r="J21" s="256"/>
      <c r="K21" s="574"/>
      <c r="M21" s="574"/>
    </row>
    <row r="22" spans="1:22" ht="17.25" x14ac:dyDescent="0.2">
      <c r="A22" s="575">
        <v>2015</v>
      </c>
      <c r="B22" s="579">
        <v>1043</v>
      </c>
      <c r="C22" s="580">
        <v>207</v>
      </c>
      <c r="D22" s="580">
        <v>1806</v>
      </c>
      <c r="E22" s="580">
        <v>358</v>
      </c>
      <c r="F22" s="580">
        <v>16243</v>
      </c>
      <c r="G22" s="581">
        <v>165.63009787928223</v>
      </c>
      <c r="J22" s="256"/>
      <c r="K22" s="574"/>
      <c r="M22" s="574"/>
    </row>
    <row r="23" spans="1:22" ht="17.25" x14ac:dyDescent="0.2">
      <c r="A23" s="575">
        <v>2016</v>
      </c>
      <c r="B23" s="582">
        <v>1130</v>
      </c>
      <c r="C23" s="583">
        <v>224</v>
      </c>
      <c r="D23" s="583">
        <v>1879</v>
      </c>
      <c r="E23" s="583">
        <v>372</v>
      </c>
      <c r="F23" s="583">
        <v>17268</v>
      </c>
      <c r="G23" s="584">
        <v>176.06035889070145</v>
      </c>
      <c r="J23" s="256"/>
      <c r="K23" s="574"/>
      <c r="M23" s="574"/>
    </row>
    <row r="24" spans="1:22" ht="18" thickBot="1" x14ac:dyDescent="0.25">
      <c r="A24" s="585">
        <v>2017</v>
      </c>
      <c r="B24" s="586">
        <v>1024</v>
      </c>
      <c r="C24" s="587">
        <f>(B24/B6)*100</f>
        <v>202.77227722772278</v>
      </c>
      <c r="D24" s="586">
        <v>1900</v>
      </c>
      <c r="E24" s="587">
        <f>(D24/D6)*100</f>
        <v>376.23762376237619</v>
      </c>
      <c r="F24" s="587">
        <v>17142.508042895442</v>
      </c>
      <c r="G24" s="588">
        <f>(F24/F6)*100</f>
        <v>174.78087319428468</v>
      </c>
      <c r="I24" s="325">
        <f>(B24-B23)/B23*100</f>
        <v>-9.3805309734513269</v>
      </c>
      <c r="J24" s="325">
        <f>(D24-D23)/D23*100</f>
        <v>1.1176157530601383</v>
      </c>
      <c r="K24" s="326">
        <f>D24/D23</f>
        <v>1.0111761575306013</v>
      </c>
      <c r="M24" s="574"/>
    </row>
    <row r="25" spans="1:22" ht="13.5" thickTop="1" x14ac:dyDescent="0.2">
      <c r="B25" s="256"/>
      <c r="D25" s="256"/>
      <c r="F25" s="256"/>
      <c r="J25" s="256"/>
    </row>
    <row r="26" spans="1:22" ht="13.5" thickBot="1" x14ac:dyDescent="0.25">
      <c r="B26" s="256"/>
      <c r="D26" s="256"/>
      <c r="F26" s="256"/>
      <c r="J26" s="256"/>
    </row>
    <row r="27" spans="1:22" ht="24" customHeight="1" thickTop="1" x14ac:dyDescent="0.2">
      <c r="A27" s="907" t="s">
        <v>96</v>
      </c>
      <c r="B27" s="908"/>
      <c r="C27" s="908"/>
      <c r="D27" s="908"/>
      <c r="E27" s="908"/>
      <c r="F27" s="908"/>
      <c r="G27" s="909"/>
    </row>
    <row r="28" spans="1:22" ht="30" x14ac:dyDescent="0.2">
      <c r="A28" s="564" t="s">
        <v>1</v>
      </c>
      <c r="B28" s="50" t="s">
        <v>174</v>
      </c>
      <c r="C28" s="565" t="s">
        <v>93</v>
      </c>
      <c r="D28" s="50" t="s">
        <v>175</v>
      </c>
      <c r="E28" s="565" t="s">
        <v>93</v>
      </c>
      <c r="F28" s="50" t="s">
        <v>29</v>
      </c>
      <c r="G28" s="566" t="s">
        <v>93</v>
      </c>
      <c r="J28" s="572"/>
      <c r="K28" s="572"/>
      <c r="L28" s="572"/>
      <c r="M28" s="572"/>
      <c r="N28" s="572"/>
      <c r="O28" s="572"/>
      <c r="P28" s="572"/>
      <c r="Q28" s="572"/>
      <c r="R28" s="572"/>
      <c r="S28" s="572"/>
      <c r="T28" s="572"/>
    </row>
    <row r="29" spans="1:22" ht="17.25" x14ac:dyDescent="0.2">
      <c r="A29" s="567">
        <v>1991</v>
      </c>
      <c r="B29" s="568">
        <v>280</v>
      </c>
      <c r="C29" s="569">
        <f>(B29/$B$29)*100</f>
        <v>100</v>
      </c>
      <c r="D29" s="569">
        <v>280</v>
      </c>
      <c r="E29" s="569">
        <f>(D29/$D$29)*100</f>
        <v>100</v>
      </c>
      <c r="F29" s="568">
        <v>4536</v>
      </c>
      <c r="G29" s="570">
        <f>(F29/$F$29)*100</f>
        <v>100</v>
      </c>
      <c r="K29" s="574"/>
      <c r="L29" s="572"/>
      <c r="M29" s="574"/>
      <c r="N29" s="572"/>
      <c r="O29" s="572"/>
      <c r="P29" s="572"/>
      <c r="Q29" s="572"/>
      <c r="R29" s="572"/>
      <c r="S29" s="572"/>
      <c r="T29" s="572"/>
    </row>
    <row r="30" spans="1:22" ht="17.25" x14ac:dyDescent="0.2">
      <c r="A30" s="910"/>
      <c r="B30" s="911"/>
      <c r="C30" s="911"/>
      <c r="D30" s="911"/>
      <c r="E30" s="911"/>
      <c r="F30" s="911"/>
      <c r="G30" s="912"/>
      <c r="K30" s="574"/>
      <c r="L30" s="572"/>
      <c r="M30" s="574"/>
      <c r="N30" s="572"/>
      <c r="O30" s="572"/>
      <c r="P30" s="572"/>
      <c r="Q30" s="572"/>
      <c r="R30" s="572"/>
      <c r="S30" s="572"/>
      <c r="T30" s="572"/>
    </row>
    <row r="31" spans="1:22" ht="17.25" x14ac:dyDescent="0.2">
      <c r="A31" s="567">
        <v>2001</v>
      </c>
      <c r="B31" s="568">
        <v>265</v>
      </c>
      <c r="C31" s="569">
        <f t="shared" ref="C31:C42" si="3">(B31/$B$29)*100</f>
        <v>94.642857142857139</v>
      </c>
      <c r="D31" s="569">
        <v>863</v>
      </c>
      <c r="E31" s="569">
        <f t="shared" ref="E31:E42" si="4">(D31/$D$29)*100</f>
        <v>308.21428571428572</v>
      </c>
      <c r="F31" s="568">
        <v>6392</v>
      </c>
      <c r="G31" s="570">
        <f t="shared" ref="G31:G42" si="5">(F31/$F$29)*100</f>
        <v>140.91710758377425</v>
      </c>
      <c r="J31" s="256"/>
      <c r="K31" s="574"/>
      <c r="L31" s="573"/>
      <c r="M31" s="573"/>
      <c r="N31" s="573"/>
      <c r="O31" s="573"/>
      <c r="P31" s="573"/>
      <c r="Q31" s="573"/>
      <c r="R31" s="573"/>
      <c r="S31" s="573"/>
      <c r="T31" s="573"/>
      <c r="U31" s="256"/>
      <c r="V31" s="256"/>
    </row>
    <row r="32" spans="1:22" ht="17.25" x14ac:dyDescent="0.2">
      <c r="A32" s="567">
        <v>2002</v>
      </c>
      <c r="B32" s="568">
        <v>244</v>
      </c>
      <c r="C32" s="569">
        <f t="shared" si="3"/>
        <v>87.142857142857139</v>
      </c>
      <c r="D32" s="569">
        <v>779</v>
      </c>
      <c r="E32" s="569">
        <f t="shared" si="4"/>
        <v>278.21428571428572</v>
      </c>
      <c r="F32" s="568">
        <v>5599</v>
      </c>
      <c r="G32" s="570">
        <f t="shared" si="5"/>
        <v>123.43474426807761</v>
      </c>
      <c r="J32" s="573"/>
      <c r="K32" s="574"/>
      <c r="L32" s="572"/>
      <c r="M32" s="574"/>
      <c r="N32" s="572"/>
      <c r="O32" s="572"/>
      <c r="P32" s="572"/>
      <c r="Q32" s="572"/>
      <c r="R32" s="572"/>
      <c r="S32" s="572"/>
      <c r="T32" s="572"/>
    </row>
    <row r="33" spans="1:22" ht="17.25" x14ac:dyDescent="0.2">
      <c r="A33" s="567">
        <v>2003</v>
      </c>
      <c r="B33" s="568">
        <v>332</v>
      </c>
      <c r="C33" s="569">
        <f t="shared" si="3"/>
        <v>118.57142857142857</v>
      </c>
      <c r="D33" s="569">
        <v>1010</v>
      </c>
      <c r="E33" s="569">
        <f t="shared" si="4"/>
        <v>360.71428571428572</v>
      </c>
      <c r="F33" s="568">
        <v>7095</v>
      </c>
      <c r="G33" s="570">
        <f t="shared" si="5"/>
        <v>156.4153439153439</v>
      </c>
      <c r="J33" s="573"/>
      <c r="K33" s="574"/>
      <c r="L33" s="589"/>
      <c r="M33" s="573"/>
      <c r="N33" s="589"/>
      <c r="O33" s="589"/>
      <c r="P33" s="589"/>
      <c r="Q33" s="589"/>
      <c r="R33" s="589"/>
      <c r="S33" s="589"/>
      <c r="T33" s="589"/>
      <c r="U33" s="256"/>
      <c r="V33" s="256"/>
    </row>
    <row r="34" spans="1:22" ht="17.25" x14ac:dyDescent="0.2">
      <c r="A34" s="567">
        <v>2004</v>
      </c>
      <c r="B34" s="568">
        <v>320</v>
      </c>
      <c r="C34" s="569">
        <f t="shared" si="3"/>
        <v>114.28571428571428</v>
      </c>
      <c r="D34" s="569">
        <v>1180</v>
      </c>
      <c r="E34" s="569">
        <f t="shared" si="4"/>
        <v>421.42857142857144</v>
      </c>
      <c r="F34" s="568">
        <v>6959</v>
      </c>
      <c r="G34" s="570">
        <f t="shared" si="5"/>
        <v>153.41710758377425</v>
      </c>
      <c r="J34" s="573"/>
      <c r="K34" s="574"/>
      <c r="L34" s="509"/>
      <c r="M34" s="574"/>
      <c r="N34" s="509"/>
      <c r="O34" s="509"/>
      <c r="P34" s="509"/>
      <c r="Q34" s="509"/>
      <c r="R34" s="509"/>
      <c r="S34" s="509"/>
      <c r="T34" s="509"/>
    </row>
    <row r="35" spans="1:22" ht="17.25" x14ac:dyDescent="0.2">
      <c r="A35" s="567">
        <v>2005</v>
      </c>
      <c r="B35" s="568">
        <v>380</v>
      </c>
      <c r="C35" s="569">
        <f t="shared" si="3"/>
        <v>135.71428571428572</v>
      </c>
      <c r="D35" s="569">
        <v>1190</v>
      </c>
      <c r="E35" s="569">
        <f t="shared" si="4"/>
        <v>425</v>
      </c>
      <c r="F35" s="568">
        <v>7559</v>
      </c>
      <c r="G35" s="570">
        <f t="shared" si="5"/>
        <v>166.64462081128747</v>
      </c>
      <c r="J35" s="589"/>
      <c r="K35" s="574"/>
      <c r="L35" s="572"/>
      <c r="M35" s="574"/>
      <c r="N35" s="509"/>
      <c r="O35" s="509"/>
      <c r="P35" s="509"/>
      <c r="Q35" s="509"/>
      <c r="R35" s="509"/>
      <c r="S35" s="509"/>
      <c r="T35" s="509"/>
    </row>
    <row r="36" spans="1:22" ht="17.25" x14ac:dyDescent="0.2">
      <c r="A36" s="567">
        <v>2006</v>
      </c>
      <c r="B36" s="568">
        <v>430</v>
      </c>
      <c r="C36" s="569">
        <f t="shared" si="3"/>
        <v>153.57142857142858</v>
      </c>
      <c r="D36" s="569">
        <v>1360</v>
      </c>
      <c r="E36" s="569">
        <f t="shared" si="4"/>
        <v>485.71428571428567</v>
      </c>
      <c r="F36" s="568">
        <v>8632</v>
      </c>
      <c r="G36" s="570">
        <f t="shared" si="5"/>
        <v>190.29982363315696</v>
      </c>
      <c r="J36" s="589"/>
      <c r="K36" s="574"/>
      <c r="L36" s="572"/>
      <c r="M36" s="574"/>
      <c r="N36" s="509"/>
      <c r="O36" s="509"/>
      <c r="P36" s="509"/>
      <c r="Q36" s="509"/>
      <c r="R36" s="509"/>
      <c r="S36" s="509"/>
      <c r="T36" s="509"/>
    </row>
    <row r="37" spans="1:22" ht="17.25" x14ac:dyDescent="0.2">
      <c r="A37" s="567">
        <v>2007</v>
      </c>
      <c r="B37" s="568">
        <v>383</v>
      </c>
      <c r="C37" s="569">
        <f t="shared" si="3"/>
        <v>136.78571428571428</v>
      </c>
      <c r="D37" s="569">
        <v>1231</v>
      </c>
      <c r="E37" s="569">
        <f t="shared" si="4"/>
        <v>439.64285714285711</v>
      </c>
      <c r="F37" s="568">
        <v>9243</v>
      </c>
      <c r="G37" s="570">
        <f t="shared" si="5"/>
        <v>203.76984126984127</v>
      </c>
      <c r="J37" s="573"/>
      <c r="K37" s="574"/>
      <c r="L37" s="572"/>
      <c r="M37" s="574"/>
      <c r="N37" s="509"/>
      <c r="O37" s="509"/>
      <c r="P37" s="509"/>
      <c r="Q37" s="509"/>
      <c r="R37" s="509"/>
      <c r="S37" s="509"/>
      <c r="T37" s="509"/>
    </row>
    <row r="38" spans="1:22" ht="17.25" x14ac:dyDescent="0.2">
      <c r="A38" s="567">
        <v>2008</v>
      </c>
      <c r="B38" s="568">
        <v>423</v>
      </c>
      <c r="C38" s="569">
        <f t="shared" si="3"/>
        <v>151.07142857142856</v>
      </c>
      <c r="D38" s="569">
        <v>1249</v>
      </c>
      <c r="E38" s="569">
        <f t="shared" si="4"/>
        <v>446.07142857142856</v>
      </c>
      <c r="F38" s="568">
        <v>9649</v>
      </c>
      <c r="G38" s="570">
        <f t="shared" si="5"/>
        <v>212.7204585537919</v>
      </c>
      <c r="J38" s="573"/>
      <c r="K38" s="574"/>
      <c r="L38" s="572"/>
      <c r="M38" s="574"/>
      <c r="N38" s="509"/>
      <c r="O38" s="509"/>
      <c r="P38" s="509"/>
      <c r="Q38" s="509"/>
      <c r="R38" s="509"/>
      <c r="S38" s="509"/>
      <c r="T38" s="509"/>
    </row>
    <row r="39" spans="1:22" ht="17.25" x14ac:dyDescent="0.2">
      <c r="A39" s="567">
        <v>2009</v>
      </c>
      <c r="B39" s="568">
        <v>492</v>
      </c>
      <c r="C39" s="569">
        <f t="shared" si="3"/>
        <v>175.71428571428572</v>
      </c>
      <c r="D39" s="569">
        <v>1691</v>
      </c>
      <c r="E39" s="569">
        <f t="shared" si="4"/>
        <v>603.92857142857144</v>
      </c>
      <c r="F39" s="568">
        <v>9719</v>
      </c>
      <c r="G39" s="570">
        <f t="shared" si="5"/>
        <v>214.26366843033509</v>
      </c>
      <c r="J39" s="573"/>
      <c r="K39" s="574"/>
      <c r="L39" s="572"/>
      <c r="M39" s="574"/>
      <c r="N39" s="509"/>
      <c r="O39" s="509"/>
      <c r="P39" s="509"/>
      <c r="Q39" s="509"/>
      <c r="R39" s="509"/>
      <c r="S39" s="509"/>
      <c r="T39" s="509"/>
    </row>
    <row r="40" spans="1:22" ht="17.25" x14ac:dyDescent="0.2">
      <c r="A40" s="575">
        <v>2010</v>
      </c>
      <c r="B40" s="576">
        <v>623</v>
      </c>
      <c r="C40" s="569">
        <f t="shared" si="3"/>
        <v>222.5</v>
      </c>
      <c r="D40" s="577">
        <v>1864</v>
      </c>
      <c r="E40" s="569">
        <f t="shared" si="4"/>
        <v>665.71428571428578</v>
      </c>
      <c r="F40" s="576">
        <v>9805</v>
      </c>
      <c r="G40" s="570">
        <f t="shared" si="5"/>
        <v>216.15961199294534</v>
      </c>
      <c r="J40" s="573"/>
      <c r="K40" s="574"/>
      <c r="L40" s="572"/>
      <c r="M40" s="899"/>
      <c r="N40" s="900"/>
      <c r="O40" s="900"/>
      <c r="P40" s="900"/>
      <c r="Q40" s="509"/>
      <c r="R40" s="509"/>
      <c r="S40" s="509"/>
      <c r="T40" s="509"/>
    </row>
    <row r="41" spans="1:22" ht="17.25" x14ac:dyDescent="0.2">
      <c r="A41" s="575">
        <v>2011</v>
      </c>
      <c r="B41" s="576">
        <v>676</v>
      </c>
      <c r="C41" s="569">
        <f t="shared" si="3"/>
        <v>241.42857142857142</v>
      </c>
      <c r="D41" s="577">
        <v>2162</v>
      </c>
      <c r="E41" s="577">
        <f t="shared" si="4"/>
        <v>772.14285714285711</v>
      </c>
      <c r="F41" s="576">
        <v>11455</v>
      </c>
      <c r="G41" s="578">
        <f t="shared" si="5"/>
        <v>252.53527336860668</v>
      </c>
      <c r="J41" s="573"/>
      <c r="K41" s="573"/>
      <c r="L41" s="572"/>
      <c r="M41" s="574"/>
      <c r="N41" s="509"/>
      <c r="O41" s="509"/>
      <c r="P41" s="509"/>
      <c r="Q41" s="509"/>
      <c r="R41" s="509"/>
      <c r="S41" s="509"/>
      <c r="T41" s="509"/>
    </row>
    <row r="42" spans="1:22" ht="17.25" x14ac:dyDescent="0.2">
      <c r="A42" s="575">
        <v>2012</v>
      </c>
      <c r="B42" s="576">
        <v>609</v>
      </c>
      <c r="C42" s="577">
        <f t="shared" si="3"/>
        <v>217.49999999999997</v>
      </c>
      <c r="D42" s="577">
        <v>2048.5163511187607</v>
      </c>
      <c r="E42" s="577">
        <f t="shared" si="4"/>
        <v>731.61298254241456</v>
      </c>
      <c r="F42" s="577">
        <v>11126.971521246507</v>
      </c>
      <c r="G42" s="578">
        <f t="shared" si="5"/>
        <v>245.30360496575193</v>
      </c>
      <c r="J42" s="573"/>
      <c r="K42" s="574"/>
      <c r="L42" s="572"/>
      <c r="M42" s="574"/>
      <c r="N42" s="509"/>
      <c r="O42" s="509"/>
      <c r="P42" s="509"/>
      <c r="Q42" s="509"/>
      <c r="R42" s="509"/>
      <c r="S42" s="509"/>
      <c r="T42" s="509"/>
    </row>
    <row r="43" spans="1:22" ht="17.25" x14ac:dyDescent="0.2">
      <c r="A43" s="575">
        <v>2013</v>
      </c>
      <c r="B43" s="576">
        <v>576</v>
      </c>
      <c r="C43" s="577">
        <v>205.71428571428569</v>
      </c>
      <c r="D43" s="577">
        <v>2041</v>
      </c>
      <c r="E43" s="577">
        <v>728.92857142857144</v>
      </c>
      <c r="F43" s="577">
        <v>11092</v>
      </c>
      <c r="G43" s="578">
        <v>244.53262786596119</v>
      </c>
      <c r="J43" s="573"/>
      <c r="K43" s="574"/>
      <c r="L43" s="572"/>
      <c r="M43" s="574"/>
      <c r="N43" s="509"/>
      <c r="O43" s="509"/>
      <c r="P43" s="509"/>
      <c r="Q43" s="509"/>
      <c r="R43" s="509"/>
      <c r="S43" s="509"/>
      <c r="T43" s="509"/>
    </row>
    <row r="44" spans="1:22" ht="17.25" x14ac:dyDescent="0.2">
      <c r="A44" s="575">
        <v>2014</v>
      </c>
      <c r="B44" s="576">
        <v>525</v>
      </c>
      <c r="C44" s="577">
        <v>187.5</v>
      </c>
      <c r="D44" s="577">
        <v>2087</v>
      </c>
      <c r="E44" s="577">
        <v>745.35714285714278</v>
      </c>
      <c r="F44" s="577">
        <v>10794</v>
      </c>
      <c r="G44" s="578">
        <v>237.96296296296299</v>
      </c>
      <c r="J44" s="573"/>
      <c r="K44" s="574"/>
      <c r="L44" s="572"/>
      <c r="M44" s="574"/>
      <c r="N44" s="509"/>
      <c r="O44" s="509"/>
      <c r="P44" s="509"/>
      <c r="Q44" s="509"/>
      <c r="R44" s="509"/>
      <c r="S44" s="509"/>
      <c r="T44" s="509"/>
    </row>
    <row r="45" spans="1:22" ht="17.25" x14ac:dyDescent="0.2">
      <c r="A45" s="575">
        <v>2015</v>
      </c>
      <c r="B45" s="579">
        <v>505</v>
      </c>
      <c r="C45" s="580">
        <v>180</v>
      </c>
      <c r="D45" s="580">
        <v>2006</v>
      </c>
      <c r="E45" s="580">
        <v>716</v>
      </c>
      <c r="F45" s="580">
        <v>10133</v>
      </c>
      <c r="G45" s="581">
        <v>223.39065255731921</v>
      </c>
      <c r="J45" s="573"/>
      <c r="K45" s="574"/>
      <c r="L45" s="572"/>
      <c r="M45" s="574"/>
      <c r="N45" s="509"/>
      <c r="O45" s="509"/>
      <c r="P45" s="509"/>
      <c r="Q45" s="509"/>
      <c r="R45" s="509"/>
      <c r="S45" s="509"/>
      <c r="T45" s="509"/>
    </row>
    <row r="46" spans="1:22" ht="17.25" x14ac:dyDescent="0.2">
      <c r="A46" s="575">
        <v>2016</v>
      </c>
      <c r="B46" s="582">
        <v>496</v>
      </c>
      <c r="C46" s="583">
        <v>177</v>
      </c>
      <c r="D46" s="583">
        <v>2536</v>
      </c>
      <c r="E46" s="583">
        <v>906</v>
      </c>
      <c r="F46" s="583">
        <v>10842</v>
      </c>
      <c r="G46" s="584">
        <v>239.021164021164</v>
      </c>
      <c r="J46" s="573"/>
      <c r="K46" s="574"/>
      <c r="L46" s="572"/>
      <c r="M46" s="574"/>
      <c r="N46" s="509"/>
      <c r="O46" s="509"/>
      <c r="P46" s="509"/>
      <c r="Q46" s="509"/>
      <c r="R46" s="509"/>
      <c r="S46" s="509"/>
      <c r="T46" s="509"/>
    </row>
    <row r="47" spans="1:22" ht="18" thickBot="1" x14ac:dyDescent="0.25">
      <c r="A47" s="585">
        <v>2017</v>
      </c>
      <c r="B47" s="586">
        <v>368</v>
      </c>
      <c r="C47" s="587">
        <f>(B47/B29)*100</f>
        <v>131.42857142857142</v>
      </c>
      <c r="D47" s="587">
        <v>2778</v>
      </c>
      <c r="E47" s="587">
        <f>(D47/D29)*100</f>
        <v>992.14285714285711</v>
      </c>
      <c r="F47" s="587">
        <v>11163.39206951877</v>
      </c>
      <c r="G47" s="588">
        <f>(F47/F29)*100</f>
        <v>246.10652710579299</v>
      </c>
      <c r="I47" s="325">
        <f>(B47-B46)/B46*100</f>
        <v>-25.806451612903224</v>
      </c>
      <c r="J47" s="325">
        <f>(D47-D46)/D46*100</f>
        <v>9.5425867507886437</v>
      </c>
      <c r="K47" s="326">
        <f>D47/D46</f>
        <v>1.0954258675078865</v>
      </c>
      <c r="L47" s="572"/>
      <c r="M47" s="574"/>
      <c r="N47" s="509"/>
      <c r="O47" s="509"/>
      <c r="P47" s="509"/>
      <c r="Q47" s="509"/>
      <c r="R47" s="509"/>
      <c r="S47" s="509"/>
      <c r="T47" s="509"/>
    </row>
    <row r="48" spans="1:22" ht="15.75" thickTop="1" x14ac:dyDescent="0.2">
      <c r="A48" s="590"/>
      <c r="B48" s="256"/>
      <c r="D48" s="256"/>
      <c r="E48" s="256"/>
      <c r="F48" s="256"/>
    </row>
    <row r="49" spans="1:11" ht="15" x14ac:dyDescent="0.2">
      <c r="A49" s="590" t="s">
        <v>59</v>
      </c>
      <c r="B49" s="256"/>
      <c r="D49" s="256"/>
      <c r="E49" s="256"/>
      <c r="F49" s="256"/>
    </row>
    <row r="50" spans="1:11" ht="60.75" customHeight="1" x14ac:dyDescent="0.2">
      <c r="A50" s="901" t="s">
        <v>438</v>
      </c>
      <c r="B50" s="901"/>
      <c r="C50" s="901"/>
      <c r="D50" s="901"/>
      <c r="E50" s="901"/>
      <c r="F50" s="901"/>
      <c r="G50" s="901"/>
    </row>
    <row r="51" spans="1:11" ht="59.25" customHeight="1" x14ac:dyDescent="0.2">
      <c r="A51" s="902" t="s">
        <v>219</v>
      </c>
      <c r="B51" s="902"/>
      <c r="C51" s="902"/>
      <c r="D51" s="902"/>
      <c r="E51" s="902"/>
      <c r="F51" s="902"/>
      <c r="G51" s="902"/>
      <c r="H51" s="899"/>
      <c r="I51" s="900"/>
      <c r="J51" s="900"/>
      <c r="K51" s="900"/>
    </row>
    <row r="52" spans="1:11" ht="15" x14ac:dyDescent="0.2">
      <c r="A52" s="903" t="s">
        <v>176</v>
      </c>
      <c r="B52" s="903"/>
    </row>
    <row r="53" spans="1:11" ht="66" customHeight="1" x14ac:dyDescent="0.2">
      <c r="A53" s="902" t="s">
        <v>94</v>
      </c>
      <c r="B53" s="902"/>
      <c r="C53" s="902"/>
      <c r="D53" s="902"/>
      <c r="E53" s="902"/>
      <c r="F53" s="902"/>
      <c r="G53" s="902"/>
    </row>
  </sheetData>
  <mergeCells count="10">
    <mergeCell ref="A4:G4"/>
    <mergeCell ref="A27:G27"/>
    <mergeCell ref="A51:G51"/>
    <mergeCell ref="A7:G7"/>
    <mergeCell ref="A30:G30"/>
    <mergeCell ref="M40:P40"/>
    <mergeCell ref="H51:K51"/>
    <mergeCell ref="A50:G50"/>
    <mergeCell ref="A53:G53"/>
    <mergeCell ref="A52:B52"/>
  </mergeCells>
  <pageMargins left="0.70866141732283472" right="0.70866141732283472" top="0.74803149606299213" bottom="0.74803149606299213" header="0.31496062992125984" footer="0.31496062992125984"/>
  <pageSetup paperSize="9" scale="69" orientation="portrait" r:id="rId1"/>
  <headerFooter>
    <oddHeader>&amp;C&amp;"Calibri,Regular"&amp;13SRAD Report 1957 Transport Statistics Manchester 2017</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T76"/>
  <sheetViews>
    <sheetView zoomScale="75" zoomScaleNormal="75" zoomScalePageLayoutView="75" workbookViewId="0"/>
  </sheetViews>
  <sheetFormatPr defaultRowHeight="12.75" x14ac:dyDescent="0.2"/>
  <cols>
    <col min="1" max="1" width="18.28515625" style="7" bestFit="1" customWidth="1"/>
    <col min="2" max="16384" width="9.140625" style="7"/>
  </cols>
  <sheetData>
    <row r="2" spans="1:12" ht="15" x14ac:dyDescent="0.25">
      <c r="A2" s="591" t="s">
        <v>426</v>
      </c>
      <c r="B2" s="2"/>
      <c r="C2" s="2"/>
      <c r="D2" s="2"/>
      <c r="E2" s="2"/>
      <c r="F2" s="2"/>
      <c r="G2" s="2"/>
      <c r="H2" s="2"/>
      <c r="I2" s="2"/>
      <c r="J2" s="2"/>
      <c r="K2" s="2"/>
    </row>
    <row r="3" spans="1:12" x14ac:dyDescent="0.2">
      <c r="A3" s="937" t="s">
        <v>427</v>
      </c>
      <c r="B3" s="938"/>
      <c r="C3" s="938"/>
      <c r="D3" s="938"/>
      <c r="E3" s="938"/>
      <c r="F3" s="938"/>
      <c r="G3" s="938"/>
      <c r="H3" s="938"/>
      <c r="I3" s="938"/>
      <c r="J3" s="938"/>
      <c r="K3" s="938"/>
    </row>
    <row r="4" spans="1:12" ht="15" customHeight="1" x14ac:dyDescent="0.2">
      <c r="A4" s="938"/>
      <c r="B4" s="938"/>
      <c r="C4" s="938"/>
      <c r="D4" s="938"/>
      <c r="E4" s="938"/>
      <c r="F4" s="938"/>
      <c r="G4" s="938"/>
      <c r="H4" s="938"/>
      <c r="I4" s="938"/>
      <c r="J4" s="938"/>
      <c r="K4" s="938"/>
    </row>
    <row r="5" spans="1:12" ht="13.5" thickBot="1" x14ac:dyDescent="0.25">
      <c r="A5" s="592"/>
      <c r="B5" s="592"/>
      <c r="C5" s="592"/>
      <c r="D5" s="592"/>
      <c r="E5" s="592"/>
      <c r="F5" s="592"/>
      <c r="G5" s="592"/>
      <c r="H5" s="592"/>
      <c r="I5" s="592"/>
      <c r="J5" s="592"/>
      <c r="K5" s="592"/>
    </row>
    <row r="6" spans="1:12" ht="15.75" thickTop="1" x14ac:dyDescent="0.2">
      <c r="A6" s="913" t="s">
        <v>439</v>
      </c>
      <c r="B6" s="914"/>
      <c r="C6" s="914"/>
      <c r="D6" s="914"/>
      <c r="E6" s="914"/>
      <c r="F6" s="914"/>
      <c r="G6" s="914"/>
      <c r="H6" s="914"/>
      <c r="I6" s="914"/>
      <c r="J6" s="914"/>
      <c r="K6" s="914"/>
      <c r="L6" s="915"/>
    </row>
    <row r="7" spans="1:12" ht="25.5" customHeight="1" x14ac:dyDescent="0.25">
      <c r="A7" s="918" t="s">
        <v>97</v>
      </c>
      <c r="B7" s="921" t="s">
        <v>104</v>
      </c>
      <c r="C7" s="916" t="s">
        <v>98</v>
      </c>
      <c r="D7" s="920"/>
      <c r="E7" s="920"/>
      <c r="F7" s="917"/>
      <c r="G7" s="921" t="s">
        <v>105</v>
      </c>
      <c r="H7" s="916" t="s">
        <v>106</v>
      </c>
      <c r="I7" s="920"/>
      <c r="J7" s="920"/>
      <c r="K7" s="917"/>
      <c r="L7" s="923" t="s">
        <v>107</v>
      </c>
    </row>
    <row r="8" spans="1:12" ht="15" x14ac:dyDescent="0.25">
      <c r="A8" s="919"/>
      <c r="B8" s="922"/>
      <c r="C8" s="916" t="s">
        <v>99</v>
      </c>
      <c r="D8" s="917"/>
      <c r="E8" s="916" t="s">
        <v>100</v>
      </c>
      <c r="F8" s="917"/>
      <c r="G8" s="922"/>
      <c r="H8" s="916" t="s">
        <v>99</v>
      </c>
      <c r="I8" s="917"/>
      <c r="J8" s="916" t="s">
        <v>100</v>
      </c>
      <c r="K8" s="917"/>
      <c r="L8" s="924"/>
    </row>
    <row r="9" spans="1:12" ht="15" x14ac:dyDescent="0.25">
      <c r="A9" s="593"/>
      <c r="B9" s="594"/>
      <c r="C9" s="595" t="s">
        <v>101</v>
      </c>
      <c r="D9" s="595" t="s">
        <v>102</v>
      </c>
      <c r="E9" s="595" t="s">
        <v>101</v>
      </c>
      <c r="F9" s="595" t="s">
        <v>102</v>
      </c>
      <c r="G9" s="596"/>
      <c r="H9" s="595" t="s">
        <v>101</v>
      </c>
      <c r="I9" s="595" t="s">
        <v>102</v>
      </c>
      <c r="J9" s="595" t="s">
        <v>101</v>
      </c>
      <c r="K9" s="595" t="s">
        <v>102</v>
      </c>
      <c r="L9" s="597"/>
    </row>
    <row r="10" spans="1:12" ht="15" x14ac:dyDescent="0.25">
      <c r="A10" s="598" t="s">
        <v>177</v>
      </c>
      <c r="B10" s="599">
        <v>2017</v>
      </c>
      <c r="C10" s="600">
        <v>0</v>
      </c>
      <c r="D10" s="600">
        <v>10</v>
      </c>
      <c r="E10" s="600">
        <v>0</v>
      </c>
      <c r="F10" s="600">
        <v>0</v>
      </c>
      <c r="G10" s="601">
        <v>10</v>
      </c>
      <c r="H10" s="600">
        <v>0</v>
      </c>
      <c r="I10" s="600">
        <v>0</v>
      </c>
      <c r="J10" s="600">
        <v>0</v>
      </c>
      <c r="K10" s="600">
        <v>0</v>
      </c>
      <c r="L10" s="597">
        <v>0</v>
      </c>
    </row>
    <row r="11" spans="1:12" ht="15" x14ac:dyDescent="0.25">
      <c r="A11" s="598" t="s">
        <v>178</v>
      </c>
      <c r="B11" s="602">
        <v>2017</v>
      </c>
      <c r="C11" s="601">
        <v>0</v>
      </c>
      <c r="D11" s="601">
        <v>10</v>
      </c>
      <c r="E11" s="601">
        <v>2</v>
      </c>
      <c r="F11" s="601">
        <v>56</v>
      </c>
      <c r="G11" s="601">
        <v>68</v>
      </c>
      <c r="H11" s="601">
        <v>0</v>
      </c>
      <c r="I11" s="601">
        <v>0</v>
      </c>
      <c r="J11" s="601">
        <v>7</v>
      </c>
      <c r="K11" s="601">
        <v>24</v>
      </c>
      <c r="L11" s="597">
        <v>31</v>
      </c>
    </row>
    <row r="12" spans="1:12" ht="15" x14ac:dyDescent="0.25">
      <c r="A12" s="598" t="s">
        <v>179</v>
      </c>
      <c r="B12" s="602">
        <v>2017</v>
      </c>
      <c r="C12" s="601">
        <v>3</v>
      </c>
      <c r="D12" s="601">
        <v>5</v>
      </c>
      <c r="E12" s="601">
        <v>0</v>
      </c>
      <c r="F12" s="601">
        <v>0</v>
      </c>
      <c r="G12" s="601">
        <v>8</v>
      </c>
      <c r="H12" s="601">
        <v>0</v>
      </c>
      <c r="I12" s="601">
        <v>1</v>
      </c>
      <c r="J12" s="601">
        <v>0</v>
      </c>
      <c r="K12" s="601">
        <v>0</v>
      </c>
      <c r="L12" s="597">
        <v>1</v>
      </c>
    </row>
    <row r="13" spans="1:12" ht="15" x14ac:dyDescent="0.25">
      <c r="A13" s="598" t="s">
        <v>180</v>
      </c>
      <c r="B13" s="602">
        <v>2017</v>
      </c>
      <c r="C13" s="601">
        <v>129</v>
      </c>
      <c r="D13" s="601">
        <v>2</v>
      </c>
      <c r="E13" s="601">
        <v>56</v>
      </c>
      <c r="F13" s="601">
        <v>7</v>
      </c>
      <c r="G13" s="601">
        <v>194</v>
      </c>
      <c r="H13" s="601">
        <v>28</v>
      </c>
      <c r="I13" s="601">
        <v>2</v>
      </c>
      <c r="J13" s="601">
        <v>17</v>
      </c>
      <c r="K13" s="601">
        <v>20</v>
      </c>
      <c r="L13" s="597">
        <v>67</v>
      </c>
    </row>
    <row r="14" spans="1:12" ht="15" x14ac:dyDescent="0.25">
      <c r="A14" s="598" t="s">
        <v>181</v>
      </c>
      <c r="B14" s="602">
        <v>2017</v>
      </c>
      <c r="C14" s="601">
        <v>121</v>
      </c>
      <c r="D14" s="601">
        <v>48</v>
      </c>
      <c r="E14" s="601">
        <v>63</v>
      </c>
      <c r="F14" s="601">
        <v>97</v>
      </c>
      <c r="G14" s="601">
        <v>329</v>
      </c>
      <c r="H14" s="601">
        <v>38</v>
      </c>
      <c r="I14" s="601">
        <v>20</v>
      </c>
      <c r="J14" s="601">
        <v>22</v>
      </c>
      <c r="K14" s="601">
        <v>24</v>
      </c>
      <c r="L14" s="597">
        <v>104</v>
      </c>
    </row>
    <row r="15" spans="1:12" ht="15" x14ac:dyDescent="0.25">
      <c r="A15" s="598" t="s">
        <v>182</v>
      </c>
      <c r="B15" s="602">
        <v>2017</v>
      </c>
      <c r="C15" s="601">
        <v>71</v>
      </c>
      <c r="D15" s="601">
        <v>4</v>
      </c>
      <c r="E15" s="601">
        <v>0</v>
      </c>
      <c r="F15" s="601">
        <v>5</v>
      </c>
      <c r="G15" s="601">
        <v>80</v>
      </c>
      <c r="H15" s="601">
        <v>38</v>
      </c>
      <c r="I15" s="601">
        <v>4</v>
      </c>
      <c r="J15" s="601">
        <v>1</v>
      </c>
      <c r="K15" s="601">
        <v>18</v>
      </c>
      <c r="L15" s="597">
        <v>61</v>
      </c>
    </row>
    <row r="16" spans="1:12" ht="15" x14ac:dyDescent="0.25">
      <c r="A16" s="598" t="s">
        <v>183</v>
      </c>
      <c r="B16" s="602">
        <v>2017</v>
      </c>
      <c r="C16" s="601">
        <v>392</v>
      </c>
      <c r="D16" s="601">
        <v>26</v>
      </c>
      <c r="E16" s="601">
        <v>80</v>
      </c>
      <c r="F16" s="601">
        <v>27</v>
      </c>
      <c r="G16" s="601">
        <v>525</v>
      </c>
      <c r="H16" s="601">
        <v>149</v>
      </c>
      <c r="I16" s="601">
        <v>17</v>
      </c>
      <c r="J16" s="601">
        <v>38</v>
      </c>
      <c r="K16" s="601">
        <v>59</v>
      </c>
      <c r="L16" s="597">
        <v>263</v>
      </c>
    </row>
    <row r="17" spans="1:20" ht="15" x14ac:dyDescent="0.25">
      <c r="A17" s="598" t="s">
        <v>253</v>
      </c>
      <c r="B17" s="602">
        <v>2017</v>
      </c>
      <c r="C17" s="601">
        <v>0</v>
      </c>
      <c r="D17" s="601">
        <v>1017</v>
      </c>
      <c r="E17" s="601">
        <v>876</v>
      </c>
      <c r="F17" s="601">
        <v>0</v>
      </c>
      <c r="G17" s="601">
        <v>1893</v>
      </c>
      <c r="H17" s="601">
        <v>0</v>
      </c>
      <c r="I17" s="601">
        <v>1796</v>
      </c>
      <c r="J17" s="601">
        <v>2410</v>
      </c>
      <c r="K17" s="601">
        <v>0</v>
      </c>
      <c r="L17" s="597">
        <v>4206</v>
      </c>
    </row>
    <row r="18" spans="1:20" ht="15" x14ac:dyDescent="0.25">
      <c r="A18" s="598" t="s">
        <v>184</v>
      </c>
      <c r="B18" s="599">
        <v>2017</v>
      </c>
      <c r="C18" s="601">
        <v>225</v>
      </c>
      <c r="D18" s="601">
        <v>19</v>
      </c>
      <c r="E18" s="601">
        <v>86</v>
      </c>
      <c r="F18" s="601">
        <v>19</v>
      </c>
      <c r="G18" s="601">
        <v>349</v>
      </c>
      <c r="H18" s="601">
        <v>119</v>
      </c>
      <c r="I18" s="601">
        <v>19</v>
      </c>
      <c r="J18" s="601">
        <v>36</v>
      </c>
      <c r="K18" s="601">
        <v>31</v>
      </c>
      <c r="L18" s="597">
        <v>205</v>
      </c>
    </row>
    <row r="19" spans="1:20" ht="15" x14ac:dyDescent="0.25">
      <c r="A19" s="598" t="s">
        <v>185</v>
      </c>
      <c r="B19" s="599">
        <v>2017</v>
      </c>
      <c r="C19" s="601">
        <v>15</v>
      </c>
      <c r="D19" s="601">
        <v>7</v>
      </c>
      <c r="E19" s="601">
        <v>6</v>
      </c>
      <c r="F19" s="601">
        <v>5</v>
      </c>
      <c r="G19" s="601">
        <v>33</v>
      </c>
      <c r="H19" s="601">
        <v>23</v>
      </c>
      <c r="I19" s="601">
        <v>1</v>
      </c>
      <c r="J19" s="601">
        <v>8</v>
      </c>
      <c r="K19" s="601">
        <v>6</v>
      </c>
      <c r="L19" s="597">
        <v>38</v>
      </c>
    </row>
    <row r="20" spans="1:20" ht="15.75" thickBot="1" x14ac:dyDescent="0.3">
      <c r="A20" s="603" t="s">
        <v>186</v>
      </c>
      <c r="B20" s="604">
        <v>2017</v>
      </c>
      <c r="C20" s="605">
        <v>17</v>
      </c>
      <c r="D20" s="605">
        <v>1</v>
      </c>
      <c r="E20" s="605">
        <v>1</v>
      </c>
      <c r="F20" s="605">
        <v>4</v>
      </c>
      <c r="G20" s="605">
        <v>23</v>
      </c>
      <c r="H20" s="605">
        <v>10</v>
      </c>
      <c r="I20" s="605">
        <v>0</v>
      </c>
      <c r="J20" s="605">
        <v>1</v>
      </c>
      <c r="K20" s="605">
        <v>4</v>
      </c>
      <c r="L20" s="606">
        <v>15</v>
      </c>
    </row>
    <row r="21" spans="1:20" ht="13.5" thickTop="1" x14ac:dyDescent="0.2">
      <c r="A21" s="112" t="s">
        <v>252</v>
      </c>
    </row>
    <row r="22" spans="1:20" x14ac:dyDescent="0.2">
      <c r="A22" s="112"/>
    </row>
    <row r="23" spans="1:20" x14ac:dyDescent="0.2">
      <c r="A23" s="843" t="s">
        <v>440</v>
      </c>
      <c r="B23" s="843"/>
      <c r="C23" s="843"/>
      <c r="D23" s="843"/>
      <c r="E23" s="843"/>
      <c r="F23" s="843"/>
      <c r="G23" s="843"/>
      <c r="H23" s="843"/>
      <c r="I23" s="843"/>
      <c r="J23" s="843"/>
      <c r="K23" s="843"/>
    </row>
    <row r="24" spans="1:20" ht="18.75" customHeight="1" x14ac:dyDescent="0.2">
      <c r="A24" s="844"/>
      <c r="B24" s="844"/>
      <c r="C24" s="844"/>
      <c r="D24" s="844"/>
      <c r="E24" s="844"/>
      <c r="F24" s="844"/>
      <c r="G24" s="844"/>
      <c r="H24" s="844"/>
      <c r="I24" s="844"/>
      <c r="J24" s="844"/>
      <c r="K24" s="844"/>
    </row>
    <row r="25" spans="1:20" ht="13.5" thickBot="1" x14ac:dyDescent="0.25"/>
    <row r="26" spans="1:20" ht="16.5" thickTop="1" thickBot="1" x14ac:dyDescent="0.25">
      <c r="A26" s="925" t="s">
        <v>441</v>
      </c>
      <c r="B26" s="926"/>
      <c r="C26" s="926"/>
      <c r="D26" s="926"/>
      <c r="E26" s="926"/>
      <c r="F26" s="926"/>
      <c r="G26" s="926"/>
      <c r="H26" s="926"/>
      <c r="I26" s="926"/>
      <c r="J26" s="926"/>
      <c r="K26" s="926"/>
      <c r="L26" s="926"/>
      <c r="M26" s="926"/>
      <c r="N26" s="53"/>
      <c r="O26" s="53"/>
      <c r="P26" s="53"/>
      <c r="Q26" s="53"/>
      <c r="R26" s="53"/>
      <c r="S26" s="53"/>
      <c r="T26" s="54"/>
    </row>
    <row r="27" spans="1:20" ht="15" x14ac:dyDescent="0.2">
      <c r="A27" s="927" t="s">
        <v>97</v>
      </c>
      <c r="B27" s="928"/>
      <c r="C27" s="8">
        <v>1991</v>
      </c>
      <c r="D27" s="8">
        <v>2001</v>
      </c>
      <c r="E27" s="8">
        <v>2002</v>
      </c>
      <c r="F27" s="8">
        <v>2003</v>
      </c>
      <c r="G27" s="8">
        <v>2004</v>
      </c>
      <c r="H27" s="8">
        <v>2005</v>
      </c>
      <c r="I27" s="8">
        <v>2006</v>
      </c>
      <c r="J27" s="8">
        <v>2007</v>
      </c>
      <c r="K27" s="8">
        <v>2008</v>
      </c>
      <c r="L27" s="8">
        <v>2009</v>
      </c>
      <c r="M27" s="8">
        <v>2010</v>
      </c>
      <c r="N27" s="9">
        <v>2011</v>
      </c>
      <c r="O27" s="9">
        <v>2012</v>
      </c>
      <c r="P27" s="9">
        <v>2013</v>
      </c>
      <c r="Q27" s="9">
        <v>2014</v>
      </c>
      <c r="R27" s="9">
        <v>2015</v>
      </c>
      <c r="S27" s="9">
        <v>2016</v>
      </c>
      <c r="T27" s="607">
        <v>2017</v>
      </c>
    </row>
    <row r="28" spans="1:20" ht="15" x14ac:dyDescent="0.2">
      <c r="A28" s="929" t="s">
        <v>177</v>
      </c>
      <c r="B28" s="114" t="s">
        <v>101</v>
      </c>
      <c r="C28" s="115" t="s">
        <v>103</v>
      </c>
      <c r="D28" s="115" t="s">
        <v>103</v>
      </c>
      <c r="E28" s="115" t="s">
        <v>103</v>
      </c>
      <c r="F28" s="115" t="s">
        <v>103</v>
      </c>
      <c r="G28" s="115" t="s">
        <v>103</v>
      </c>
      <c r="H28" s="115" t="s">
        <v>103</v>
      </c>
      <c r="I28" s="115" t="s">
        <v>103</v>
      </c>
      <c r="J28" s="115" t="s">
        <v>103</v>
      </c>
      <c r="K28" s="115">
        <v>0</v>
      </c>
      <c r="L28" s="115" t="s">
        <v>103</v>
      </c>
      <c r="M28" s="116" t="s">
        <v>103</v>
      </c>
      <c r="N28" s="116">
        <v>0</v>
      </c>
      <c r="O28" s="116" t="s">
        <v>103</v>
      </c>
      <c r="P28" s="116" t="s">
        <v>103</v>
      </c>
      <c r="Q28" s="116">
        <v>0</v>
      </c>
      <c r="R28" s="116">
        <v>0</v>
      </c>
      <c r="S28" s="116">
        <v>0</v>
      </c>
      <c r="T28" s="608">
        <v>0</v>
      </c>
    </row>
    <row r="29" spans="1:20" ht="15" x14ac:dyDescent="0.2">
      <c r="A29" s="930"/>
      <c r="B29" s="11" t="s">
        <v>102</v>
      </c>
      <c r="C29" s="12" t="s">
        <v>103</v>
      </c>
      <c r="D29" s="12" t="s">
        <v>103</v>
      </c>
      <c r="E29" s="12" t="s">
        <v>103</v>
      </c>
      <c r="F29" s="12" t="s">
        <v>103</v>
      </c>
      <c r="G29" s="12" t="s">
        <v>103</v>
      </c>
      <c r="H29" s="12" t="s">
        <v>103</v>
      </c>
      <c r="I29" s="12" t="s">
        <v>103</v>
      </c>
      <c r="J29" s="12" t="s">
        <v>103</v>
      </c>
      <c r="K29" s="12">
        <v>5</v>
      </c>
      <c r="L29" s="12" t="s">
        <v>103</v>
      </c>
      <c r="M29" s="13" t="s">
        <v>103</v>
      </c>
      <c r="N29" s="13">
        <v>4</v>
      </c>
      <c r="O29" s="13" t="s">
        <v>103</v>
      </c>
      <c r="P29" s="13" t="s">
        <v>103</v>
      </c>
      <c r="Q29" s="13">
        <v>9</v>
      </c>
      <c r="R29" s="210">
        <v>6</v>
      </c>
      <c r="S29" s="324">
        <v>11</v>
      </c>
      <c r="T29" s="608">
        <v>10</v>
      </c>
    </row>
    <row r="30" spans="1:20" ht="15" x14ac:dyDescent="0.2">
      <c r="A30" s="931" t="s">
        <v>178</v>
      </c>
      <c r="B30" s="11" t="s">
        <v>101</v>
      </c>
      <c r="C30" s="12">
        <v>12</v>
      </c>
      <c r="D30" s="12" t="s">
        <v>103</v>
      </c>
      <c r="E30" s="12">
        <v>7</v>
      </c>
      <c r="F30" s="12" t="s">
        <v>103</v>
      </c>
      <c r="G30" s="12" t="s">
        <v>103</v>
      </c>
      <c r="H30" s="12" t="s">
        <v>103</v>
      </c>
      <c r="I30" s="12" t="s">
        <v>103</v>
      </c>
      <c r="J30" s="12" t="s">
        <v>103</v>
      </c>
      <c r="K30" s="12">
        <v>0</v>
      </c>
      <c r="L30" s="12" t="s">
        <v>103</v>
      </c>
      <c r="M30" s="13" t="s">
        <v>103</v>
      </c>
      <c r="N30" s="13">
        <v>9</v>
      </c>
      <c r="O30" s="13" t="s">
        <v>103</v>
      </c>
      <c r="P30" s="13" t="s">
        <v>103</v>
      </c>
      <c r="Q30" s="13">
        <v>10</v>
      </c>
      <c r="R30" s="210" t="s">
        <v>103</v>
      </c>
      <c r="S30" s="324" t="s">
        <v>103</v>
      </c>
      <c r="T30" s="608" t="s">
        <v>103</v>
      </c>
    </row>
    <row r="31" spans="1:20" ht="15" x14ac:dyDescent="0.2">
      <c r="A31" s="930"/>
      <c r="B31" s="11" t="s">
        <v>102</v>
      </c>
      <c r="C31" s="12" t="s">
        <v>103</v>
      </c>
      <c r="D31" s="12" t="s">
        <v>103</v>
      </c>
      <c r="E31" s="12">
        <v>69</v>
      </c>
      <c r="F31" s="12" t="s">
        <v>103</v>
      </c>
      <c r="G31" s="12" t="s">
        <v>103</v>
      </c>
      <c r="H31" s="12" t="s">
        <v>103</v>
      </c>
      <c r="I31" s="12" t="s">
        <v>103</v>
      </c>
      <c r="J31" s="12" t="s">
        <v>103</v>
      </c>
      <c r="K31" s="12">
        <v>5</v>
      </c>
      <c r="L31" s="12" t="s">
        <v>103</v>
      </c>
      <c r="M31" s="13" t="s">
        <v>103</v>
      </c>
      <c r="N31" s="13">
        <v>53</v>
      </c>
      <c r="O31" s="13" t="s">
        <v>103</v>
      </c>
      <c r="P31" s="13" t="s">
        <v>103</v>
      </c>
      <c r="Q31" s="13">
        <v>61</v>
      </c>
      <c r="R31" s="210" t="s">
        <v>103</v>
      </c>
      <c r="S31" s="324" t="s">
        <v>103</v>
      </c>
      <c r="T31" s="608" t="s">
        <v>103</v>
      </c>
    </row>
    <row r="32" spans="1:20" ht="15" x14ac:dyDescent="0.2">
      <c r="A32" s="932" t="s">
        <v>179</v>
      </c>
      <c r="B32" s="11" t="s">
        <v>101</v>
      </c>
      <c r="C32" s="12">
        <v>7</v>
      </c>
      <c r="D32" s="12" t="s">
        <v>103</v>
      </c>
      <c r="E32" s="12">
        <v>4</v>
      </c>
      <c r="F32" s="12" t="s">
        <v>103</v>
      </c>
      <c r="G32" s="12" t="s">
        <v>103</v>
      </c>
      <c r="H32" s="12">
        <v>2</v>
      </c>
      <c r="I32" s="12" t="s">
        <v>103</v>
      </c>
      <c r="J32" s="12" t="s">
        <v>103</v>
      </c>
      <c r="K32" s="12">
        <v>1</v>
      </c>
      <c r="L32" s="12" t="s">
        <v>103</v>
      </c>
      <c r="M32" s="13" t="s">
        <v>103</v>
      </c>
      <c r="N32" s="13">
        <v>0</v>
      </c>
      <c r="O32" s="13" t="s">
        <v>103</v>
      </c>
      <c r="P32" s="13" t="s">
        <v>103</v>
      </c>
      <c r="Q32" s="13">
        <v>1</v>
      </c>
      <c r="R32" s="210" t="s">
        <v>103</v>
      </c>
      <c r="S32" s="324" t="s">
        <v>103</v>
      </c>
      <c r="T32" s="608" t="s">
        <v>103</v>
      </c>
    </row>
    <row r="33" spans="1:20" ht="15" x14ac:dyDescent="0.2">
      <c r="A33" s="933"/>
      <c r="B33" s="11" t="s">
        <v>102</v>
      </c>
      <c r="C33" s="12" t="s">
        <v>103</v>
      </c>
      <c r="D33" s="12" t="s">
        <v>103</v>
      </c>
      <c r="E33" s="12">
        <v>3</v>
      </c>
      <c r="F33" s="12" t="s">
        <v>103</v>
      </c>
      <c r="G33" s="12" t="s">
        <v>103</v>
      </c>
      <c r="H33" s="12">
        <v>1</v>
      </c>
      <c r="I33" s="12" t="s">
        <v>103</v>
      </c>
      <c r="J33" s="12" t="s">
        <v>103</v>
      </c>
      <c r="K33" s="12">
        <v>2</v>
      </c>
      <c r="L33" s="12" t="s">
        <v>103</v>
      </c>
      <c r="M33" s="13" t="s">
        <v>103</v>
      </c>
      <c r="N33" s="13">
        <v>5</v>
      </c>
      <c r="O33" s="13" t="s">
        <v>103</v>
      </c>
      <c r="P33" s="13" t="s">
        <v>103</v>
      </c>
      <c r="Q33" s="13">
        <v>5</v>
      </c>
      <c r="R33" s="210" t="s">
        <v>103</v>
      </c>
      <c r="S33" s="324" t="s">
        <v>103</v>
      </c>
      <c r="T33" s="608" t="s">
        <v>103</v>
      </c>
    </row>
    <row r="34" spans="1:20" ht="15" x14ac:dyDescent="0.2">
      <c r="A34" s="932" t="s">
        <v>180</v>
      </c>
      <c r="B34" s="11" t="s">
        <v>101</v>
      </c>
      <c r="C34" s="12">
        <v>86</v>
      </c>
      <c r="D34" s="12">
        <v>79</v>
      </c>
      <c r="E34" s="12">
        <v>64</v>
      </c>
      <c r="F34" s="12">
        <v>84</v>
      </c>
      <c r="G34" s="12">
        <v>107</v>
      </c>
      <c r="H34" s="12">
        <v>104</v>
      </c>
      <c r="I34" s="12">
        <v>98</v>
      </c>
      <c r="J34" s="12">
        <v>131</v>
      </c>
      <c r="K34" s="12">
        <v>122</v>
      </c>
      <c r="L34" s="12">
        <v>132</v>
      </c>
      <c r="M34" s="13">
        <v>166</v>
      </c>
      <c r="N34" s="13">
        <v>187</v>
      </c>
      <c r="O34" s="13">
        <v>150</v>
      </c>
      <c r="P34" s="13">
        <v>117</v>
      </c>
      <c r="Q34" s="13">
        <v>122</v>
      </c>
      <c r="R34" s="210">
        <v>153</v>
      </c>
      <c r="S34" s="324">
        <v>163</v>
      </c>
      <c r="T34" s="608">
        <v>129</v>
      </c>
    </row>
    <row r="35" spans="1:20" ht="15" x14ac:dyDescent="0.2">
      <c r="A35" s="933"/>
      <c r="B35" s="11" t="s">
        <v>102</v>
      </c>
      <c r="C35" s="12" t="s">
        <v>103</v>
      </c>
      <c r="D35" s="12">
        <v>3</v>
      </c>
      <c r="E35" s="12">
        <v>9</v>
      </c>
      <c r="F35" s="12">
        <v>1</v>
      </c>
      <c r="G35" s="12">
        <v>1</v>
      </c>
      <c r="H35" s="12">
        <v>1</v>
      </c>
      <c r="I35" s="12">
        <v>6</v>
      </c>
      <c r="J35" s="12">
        <v>0</v>
      </c>
      <c r="K35" s="12">
        <v>0</v>
      </c>
      <c r="L35" s="12">
        <v>2</v>
      </c>
      <c r="M35" s="13">
        <v>2</v>
      </c>
      <c r="N35" s="13">
        <v>5</v>
      </c>
      <c r="O35" s="13">
        <v>1</v>
      </c>
      <c r="P35" s="13">
        <v>1</v>
      </c>
      <c r="Q35" s="13">
        <v>8</v>
      </c>
      <c r="R35" s="210">
        <v>6</v>
      </c>
      <c r="S35" s="324">
        <v>4</v>
      </c>
      <c r="T35" s="608">
        <v>2</v>
      </c>
    </row>
    <row r="36" spans="1:20" ht="15" x14ac:dyDescent="0.2">
      <c r="A36" s="932" t="s">
        <v>340</v>
      </c>
      <c r="B36" s="11" t="s">
        <v>101</v>
      </c>
      <c r="C36" s="12">
        <v>77</v>
      </c>
      <c r="D36" s="12" t="s">
        <v>103</v>
      </c>
      <c r="E36" s="12">
        <v>59</v>
      </c>
      <c r="F36" s="12" t="s">
        <v>103</v>
      </c>
      <c r="G36" s="12" t="s">
        <v>103</v>
      </c>
      <c r="H36" s="12">
        <v>119</v>
      </c>
      <c r="I36" s="12" t="s">
        <v>103</v>
      </c>
      <c r="J36" s="12" t="s">
        <v>103</v>
      </c>
      <c r="K36" s="12">
        <v>153</v>
      </c>
      <c r="L36" s="12" t="s">
        <v>103</v>
      </c>
      <c r="M36" s="13" t="s">
        <v>103</v>
      </c>
      <c r="N36" s="13">
        <v>184</v>
      </c>
      <c r="O36" s="13" t="s">
        <v>103</v>
      </c>
      <c r="P36" s="13" t="s">
        <v>103</v>
      </c>
      <c r="Q36" s="13">
        <v>136</v>
      </c>
      <c r="R36" s="210" t="s">
        <v>103</v>
      </c>
      <c r="S36" s="324" t="s">
        <v>103</v>
      </c>
      <c r="T36" s="608" t="s">
        <v>103</v>
      </c>
    </row>
    <row r="37" spans="1:20" ht="15" x14ac:dyDescent="0.2">
      <c r="A37" s="933"/>
      <c r="B37" s="11" t="s">
        <v>102</v>
      </c>
      <c r="C37" s="12" t="s">
        <v>103</v>
      </c>
      <c r="D37" s="12" t="s">
        <v>103</v>
      </c>
      <c r="E37" s="12">
        <v>14</v>
      </c>
      <c r="F37" s="12" t="s">
        <v>103</v>
      </c>
      <c r="G37" s="12" t="s">
        <v>103</v>
      </c>
      <c r="H37" s="12">
        <v>33</v>
      </c>
      <c r="I37" s="12" t="s">
        <v>103</v>
      </c>
      <c r="J37" s="12" t="s">
        <v>103</v>
      </c>
      <c r="K37" s="12">
        <v>46</v>
      </c>
      <c r="L37" s="12" t="s">
        <v>103</v>
      </c>
      <c r="M37" s="13" t="s">
        <v>103</v>
      </c>
      <c r="N37" s="13">
        <v>52</v>
      </c>
      <c r="O37" s="13" t="s">
        <v>103</v>
      </c>
      <c r="P37" s="13" t="s">
        <v>103</v>
      </c>
      <c r="Q37" s="13">
        <v>63</v>
      </c>
      <c r="R37" s="210" t="s">
        <v>103</v>
      </c>
      <c r="S37" s="324" t="s">
        <v>103</v>
      </c>
      <c r="T37" s="608" t="s">
        <v>103</v>
      </c>
    </row>
    <row r="38" spans="1:20" ht="15" x14ac:dyDescent="0.2">
      <c r="A38" s="931" t="s">
        <v>182</v>
      </c>
      <c r="B38" s="11" t="s">
        <v>101</v>
      </c>
      <c r="C38" s="12">
        <v>69</v>
      </c>
      <c r="D38" s="12">
        <v>29</v>
      </c>
      <c r="E38" s="12">
        <v>30</v>
      </c>
      <c r="F38" s="12">
        <v>44</v>
      </c>
      <c r="G38" s="12">
        <v>33</v>
      </c>
      <c r="H38" s="12">
        <v>53</v>
      </c>
      <c r="I38" s="12">
        <v>58</v>
      </c>
      <c r="J38" s="12">
        <v>58</v>
      </c>
      <c r="K38" s="12">
        <v>71</v>
      </c>
      <c r="L38" s="12">
        <v>60</v>
      </c>
      <c r="M38" s="13">
        <v>67</v>
      </c>
      <c r="N38" s="13">
        <v>72</v>
      </c>
      <c r="O38" s="13">
        <v>87</v>
      </c>
      <c r="P38" s="13">
        <v>65</v>
      </c>
      <c r="Q38" s="13">
        <v>59</v>
      </c>
      <c r="R38" s="210">
        <v>85</v>
      </c>
      <c r="S38" s="324">
        <v>71</v>
      </c>
      <c r="T38" s="608">
        <v>71</v>
      </c>
    </row>
    <row r="39" spans="1:20" ht="15" x14ac:dyDescent="0.2">
      <c r="A39" s="930"/>
      <c r="B39" s="11" t="s">
        <v>102</v>
      </c>
      <c r="C39" s="12" t="s">
        <v>103</v>
      </c>
      <c r="D39" s="12">
        <v>12</v>
      </c>
      <c r="E39" s="12">
        <v>8</v>
      </c>
      <c r="F39" s="12">
        <v>10</v>
      </c>
      <c r="G39" s="12">
        <v>8</v>
      </c>
      <c r="H39" s="12">
        <v>8</v>
      </c>
      <c r="I39" s="12">
        <v>10</v>
      </c>
      <c r="J39" s="12">
        <v>15</v>
      </c>
      <c r="K39" s="12">
        <v>9</v>
      </c>
      <c r="L39" s="12">
        <v>6</v>
      </c>
      <c r="M39" s="13">
        <v>13</v>
      </c>
      <c r="N39" s="13">
        <v>7</v>
      </c>
      <c r="O39" s="13">
        <v>12</v>
      </c>
      <c r="P39" s="13">
        <v>7</v>
      </c>
      <c r="Q39" s="13">
        <v>16</v>
      </c>
      <c r="R39" s="210">
        <v>8</v>
      </c>
      <c r="S39" s="324">
        <v>6</v>
      </c>
      <c r="T39" s="608">
        <v>4</v>
      </c>
    </row>
    <row r="40" spans="1:20" ht="15" x14ac:dyDescent="0.2">
      <c r="A40" s="931" t="s">
        <v>183</v>
      </c>
      <c r="B40" s="11" t="s">
        <v>101</v>
      </c>
      <c r="C40" s="12">
        <v>198</v>
      </c>
      <c r="D40" s="12">
        <v>99</v>
      </c>
      <c r="E40" s="12">
        <v>101</v>
      </c>
      <c r="F40" s="12">
        <v>135</v>
      </c>
      <c r="G40" s="12">
        <v>137</v>
      </c>
      <c r="H40" s="12">
        <v>172</v>
      </c>
      <c r="I40" s="12">
        <v>156</v>
      </c>
      <c r="J40" s="12">
        <v>209</v>
      </c>
      <c r="K40" s="12">
        <v>209</v>
      </c>
      <c r="L40" s="12">
        <v>163</v>
      </c>
      <c r="M40" s="13">
        <v>234</v>
      </c>
      <c r="N40" s="13">
        <v>200</v>
      </c>
      <c r="O40" s="13">
        <v>235</v>
      </c>
      <c r="P40" s="13">
        <v>233</v>
      </c>
      <c r="Q40" s="13">
        <v>228</v>
      </c>
      <c r="R40" s="210">
        <v>320</v>
      </c>
      <c r="S40" s="324">
        <v>341</v>
      </c>
      <c r="T40" s="608">
        <v>392</v>
      </c>
    </row>
    <row r="41" spans="1:20" ht="15" x14ac:dyDescent="0.2">
      <c r="A41" s="930"/>
      <c r="B41" s="11" t="s">
        <v>102</v>
      </c>
      <c r="C41" s="12" t="s">
        <v>103</v>
      </c>
      <c r="D41" s="12">
        <v>13</v>
      </c>
      <c r="E41" s="12">
        <v>8</v>
      </c>
      <c r="F41" s="12">
        <v>10</v>
      </c>
      <c r="G41" s="12">
        <v>12</v>
      </c>
      <c r="H41" s="12">
        <v>7</v>
      </c>
      <c r="I41" s="12">
        <v>13</v>
      </c>
      <c r="J41" s="12">
        <v>18</v>
      </c>
      <c r="K41" s="12">
        <v>19</v>
      </c>
      <c r="L41" s="12">
        <v>16</v>
      </c>
      <c r="M41" s="13">
        <v>25</v>
      </c>
      <c r="N41" s="13">
        <v>15</v>
      </c>
      <c r="O41" s="13">
        <v>17</v>
      </c>
      <c r="P41" s="13">
        <v>19</v>
      </c>
      <c r="Q41" s="13">
        <v>15</v>
      </c>
      <c r="R41" s="210">
        <v>18</v>
      </c>
      <c r="S41" s="324">
        <v>28</v>
      </c>
      <c r="T41" s="608">
        <v>26</v>
      </c>
    </row>
    <row r="42" spans="1:20" ht="15" x14ac:dyDescent="0.2">
      <c r="A42" s="931" t="s">
        <v>428</v>
      </c>
      <c r="B42" s="11" t="s">
        <v>101</v>
      </c>
      <c r="C42" s="12" t="s">
        <v>103</v>
      </c>
      <c r="D42" s="12">
        <v>256</v>
      </c>
      <c r="E42" s="12">
        <v>222</v>
      </c>
      <c r="F42" s="12">
        <v>282</v>
      </c>
      <c r="G42" s="12">
        <v>429</v>
      </c>
      <c r="H42" s="12">
        <v>298</v>
      </c>
      <c r="I42" s="12">
        <v>455</v>
      </c>
      <c r="J42" s="12">
        <v>407</v>
      </c>
      <c r="K42" s="12">
        <v>435</v>
      </c>
      <c r="L42" s="12">
        <v>530</v>
      </c>
      <c r="M42" s="13">
        <v>454</v>
      </c>
      <c r="N42" s="13">
        <v>634</v>
      </c>
      <c r="O42" s="13">
        <v>693</v>
      </c>
      <c r="P42" s="13">
        <v>609</v>
      </c>
      <c r="Q42" s="13">
        <v>683</v>
      </c>
      <c r="R42" s="210">
        <v>763</v>
      </c>
      <c r="S42" s="324">
        <v>749</v>
      </c>
      <c r="T42" s="608">
        <v>876</v>
      </c>
    </row>
    <row r="43" spans="1:20" ht="15" x14ac:dyDescent="0.2">
      <c r="A43" s="930"/>
      <c r="B43" s="11" t="s">
        <v>102</v>
      </c>
      <c r="C43" s="12" t="s">
        <v>103</v>
      </c>
      <c r="D43" s="12">
        <v>373</v>
      </c>
      <c r="E43" s="12">
        <v>326</v>
      </c>
      <c r="F43" s="12">
        <v>353</v>
      </c>
      <c r="G43" s="12">
        <v>565</v>
      </c>
      <c r="H43" s="12">
        <v>381</v>
      </c>
      <c r="I43" s="12">
        <v>433</v>
      </c>
      <c r="J43" s="12">
        <v>544</v>
      </c>
      <c r="K43" s="12">
        <v>441</v>
      </c>
      <c r="L43" s="12">
        <v>502</v>
      </c>
      <c r="M43" s="13">
        <v>438</v>
      </c>
      <c r="N43" s="13">
        <v>513</v>
      </c>
      <c r="O43" s="13">
        <v>658</v>
      </c>
      <c r="P43" s="13">
        <v>776</v>
      </c>
      <c r="Q43" s="13">
        <v>750</v>
      </c>
      <c r="R43" s="210">
        <v>803</v>
      </c>
      <c r="S43" s="324">
        <v>938</v>
      </c>
      <c r="T43" s="608">
        <v>1017</v>
      </c>
    </row>
    <row r="44" spans="1:20" ht="15" x14ac:dyDescent="0.2">
      <c r="A44" s="931" t="s">
        <v>184</v>
      </c>
      <c r="B44" s="11" t="s">
        <v>101</v>
      </c>
      <c r="C44" s="12">
        <v>102</v>
      </c>
      <c r="D44" s="12">
        <v>44</v>
      </c>
      <c r="E44" s="12">
        <v>57</v>
      </c>
      <c r="F44" s="12">
        <v>91</v>
      </c>
      <c r="G44" s="12">
        <v>113</v>
      </c>
      <c r="H44" s="12">
        <v>117</v>
      </c>
      <c r="I44" s="12">
        <v>154</v>
      </c>
      <c r="J44" s="12">
        <v>161</v>
      </c>
      <c r="K44" s="12">
        <v>179</v>
      </c>
      <c r="L44" s="12">
        <v>159</v>
      </c>
      <c r="M44" s="13">
        <v>205</v>
      </c>
      <c r="N44" s="13">
        <v>213</v>
      </c>
      <c r="O44" s="13">
        <v>199</v>
      </c>
      <c r="P44" s="13">
        <v>219</v>
      </c>
      <c r="Q44" s="13">
        <v>202</v>
      </c>
      <c r="R44" s="210">
        <v>232</v>
      </c>
      <c r="S44" s="324">
        <v>230</v>
      </c>
      <c r="T44" s="608">
        <v>225</v>
      </c>
    </row>
    <row r="45" spans="1:20" ht="15" x14ac:dyDescent="0.2">
      <c r="A45" s="930"/>
      <c r="B45" s="11" t="s">
        <v>102</v>
      </c>
      <c r="C45" s="12" t="s">
        <v>103</v>
      </c>
      <c r="D45" s="12">
        <v>2</v>
      </c>
      <c r="E45" s="12">
        <v>3</v>
      </c>
      <c r="F45" s="12">
        <v>5</v>
      </c>
      <c r="G45" s="12">
        <v>3</v>
      </c>
      <c r="H45" s="12">
        <v>5</v>
      </c>
      <c r="I45" s="12">
        <v>1</v>
      </c>
      <c r="J45" s="12">
        <v>4</v>
      </c>
      <c r="K45" s="12">
        <v>3</v>
      </c>
      <c r="L45" s="12">
        <v>4</v>
      </c>
      <c r="M45" s="13">
        <v>4</v>
      </c>
      <c r="N45" s="13">
        <v>5</v>
      </c>
      <c r="O45" s="13">
        <v>9</v>
      </c>
      <c r="P45" s="13">
        <v>5</v>
      </c>
      <c r="Q45" s="13">
        <v>13</v>
      </c>
      <c r="R45" s="210">
        <v>10</v>
      </c>
      <c r="S45" s="324">
        <v>23</v>
      </c>
      <c r="T45" s="608">
        <v>19</v>
      </c>
    </row>
    <row r="46" spans="1:20" ht="15" x14ac:dyDescent="0.2">
      <c r="A46" s="931" t="s">
        <v>185</v>
      </c>
      <c r="B46" s="11" t="s">
        <v>101</v>
      </c>
      <c r="C46" s="12">
        <v>38</v>
      </c>
      <c r="D46" s="12">
        <v>23</v>
      </c>
      <c r="E46" s="12" t="s">
        <v>103</v>
      </c>
      <c r="F46" s="12" t="s">
        <v>103</v>
      </c>
      <c r="G46" s="12">
        <v>37</v>
      </c>
      <c r="H46" s="12" t="s">
        <v>103</v>
      </c>
      <c r="I46" s="12" t="s">
        <v>103</v>
      </c>
      <c r="J46" s="12">
        <v>28</v>
      </c>
      <c r="K46" s="12">
        <v>21</v>
      </c>
      <c r="L46" s="12">
        <v>30</v>
      </c>
      <c r="M46" s="13">
        <v>28</v>
      </c>
      <c r="N46" s="13" t="s">
        <v>103</v>
      </c>
      <c r="O46" s="13">
        <v>48</v>
      </c>
      <c r="P46" s="13">
        <v>52</v>
      </c>
      <c r="Q46" s="13">
        <v>34</v>
      </c>
      <c r="R46" s="210">
        <v>30</v>
      </c>
      <c r="S46" s="324">
        <v>19</v>
      </c>
      <c r="T46" s="608">
        <v>15</v>
      </c>
    </row>
    <row r="47" spans="1:20" ht="15" x14ac:dyDescent="0.2">
      <c r="A47" s="930"/>
      <c r="B47" s="11" t="s">
        <v>102</v>
      </c>
      <c r="C47" s="12" t="s">
        <v>103</v>
      </c>
      <c r="D47" s="12">
        <v>2</v>
      </c>
      <c r="E47" s="12" t="s">
        <v>103</v>
      </c>
      <c r="F47" s="12" t="s">
        <v>103</v>
      </c>
      <c r="G47" s="12">
        <v>0</v>
      </c>
      <c r="H47" s="12" t="s">
        <v>103</v>
      </c>
      <c r="I47" s="12" t="s">
        <v>103</v>
      </c>
      <c r="J47" s="12">
        <v>1</v>
      </c>
      <c r="K47" s="12">
        <v>3</v>
      </c>
      <c r="L47" s="12">
        <v>6</v>
      </c>
      <c r="M47" s="13">
        <v>11</v>
      </c>
      <c r="N47" s="13" t="s">
        <v>103</v>
      </c>
      <c r="O47" s="13">
        <v>6</v>
      </c>
      <c r="P47" s="13">
        <v>11</v>
      </c>
      <c r="Q47" s="13">
        <v>9</v>
      </c>
      <c r="R47" s="210">
        <v>16</v>
      </c>
      <c r="S47" s="324">
        <v>16</v>
      </c>
      <c r="T47" s="608">
        <v>7</v>
      </c>
    </row>
    <row r="48" spans="1:20" ht="15" x14ac:dyDescent="0.2">
      <c r="A48" s="931" t="s">
        <v>186</v>
      </c>
      <c r="B48" s="11" t="s">
        <v>101</v>
      </c>
      <c r="C48" s="12" t="s">
        <v>103</v>
      </c>
      <c r="D48" s="12" t="s">
        <v>103</v>
      </c>
      <c r="E48" s="12">
        <v>10</v>
      </c>
      <c r="F48" s="12" t="s">
        <v>103</v>
      </c>
      <c r="G48" s="12" t="s">
        <v>103</v>
      </c>
      <c r="H48" s="12">
        <v>11</v>
      </c>
      <c r="I48" s="12" t="s">
        <v>103</v>
      </c>
      <c r="J48" s="12" t="s">
        <v>103</v>
      </c>
      <c r="K48" s="12">
        <v>18</v>
      </c>
      <c r="L48" s="12" t="s">
        <v>103</v>
      </c>
      <c r="M48" s="13" t="s">
        <v>103</v>
      </c>
      <c r="N48" s="13">
        <v>10</v>
      </c>
      <c r="O48" s="13" t="s">
        <v>103</v>
      </c>
      <c r="P48" s="13" t="s">
        <v>103</v>
      </c>
      <c r="Q48" s="13">
        <v>28</v>
      </c>
      <c r="R48" s="210" t="s">
        <v>103</v>
      </c>
      <c r="S48" s="324" t="s">
        <v>103</v>
      </c>
      <c r="T48" s="608" t="s">
        <v>103</v>
      </c>
    </row>
    <row r="49" spans="1:20" ht="15.75" thickBot="1" x14ac:dyDescent="0.25">
      <c r="A49" s="936"/>
      <c r="B49" s="56" t="s">
        <v>102</v>
      </c>
      <c r="C49" s="57" t="s">
        <v>103</v>
      </c>
      <c r="D49" s="57" t="s">
        <v>103</v>
      </c>
      <c r="E49" s="57">
        <v>0</v>
      </c>
      <c r="F49" s="57" t="s">
        <v>103</v>
      </c>
      <c r="G49" s="57" t="s">
        <v>103</v>
      </c>
      <c r="H49" s="57">
        <v>0</v>
      </c>
      <c r="I49" s="57" t="s">
        <v>103</v>
      </c>
      <c r="J49" s="57" t="s">
        <v>103</v>
      </c>
      <c r="K49" s="57">
        <v>1</v>
      </c>
      <c r="L49" s="57" t="s">
        <v>103</v>
      </c>
      <c r="M49" s="58" t="s">
        <v>103</v>
      </c>
      <c r="N49" s="58">
        <v>1</v>
      </c>
      <c r="O49" s="58" t="s">
        <v>103</v>
      </c>
      <c r="P49" s="58" t="s">
        <v>103</v>
      </c>
      <c r="Q49" s="58">
        <v>0</v>
      </c>
      <c r="R49" s="58" t="s">
        <v>103</v>
      </c>
      <c r="S49" s="220" t="s">
        <v>103</v>
      </c>
      <c r="T49" s="609" t="s">
        <v>103</v>
      </c>
    </row>
    <row r="50" spans="1:20" ht="14.25" thickTop="1" thickBot="1" x14ac:dyDescent="0.25">
      <c r="A50" s="112" t="s">
        <v>252</v>
      </c>
    </row>
    <row r="51" spans="1:20" ht="16.5" thickTop="1" thickBot="1" x14ac:dyDescent="0.25">
      <c r="A51" s="925" t="s">
        <v>442</v>
      </c>
      <c r="B51" s="926"/>
      <c r="C51" s="926"/>
      <c r="D51" s="926"/>
      <c r="E51" s="926"/>
      <c r="F51" s="926"/>
      <c r="G51" s="926"/>
      <c r="H51" s="926"/>
      <c r="I51" s="926"/>
      <c r="J51" s="926"/>
      <c r="K51" s="926"/>
      <c r="L51" s="926"/>
      <c r="M51" s="926"/>
      <c r="N51" s="53"/>
      <c r="O51" s="53"/>
      <c r="P51" s="53"/>
      <c r="Q51" s="53"/>
      <c r="R51" s="53"/>
      <c r="S51" s="53"/>
      <c r="T51" s="117"/>
    </row>
    <row r="52" spans="1:20" ht="15" x14ac:dyDescent="0.2">
      <c r="A52" s="934" t="s">
        <v>97</v>
      </c>
      <c r="B52" s="935"/>
      <c r="C52" s="8">
        <v>1991</v>
      </c>
      <c r="D52" s="8">
        <v>2001</v>
      </c>
      <c r="E52" s="8">
        <v>2002</v>
      </c>
      <c r="F52" s="8">
        <v>2003</v>
      </c>
      <c r="G52" s="8">
        <v>2004</v>
      </c>
      <c r="H52" s="8">
        <v>2005</v>
      </c>
      <c r="I52" s="8">
        <v>2006</v>
      </c>
      <c r="J52" s="8">
        <v>2007</v>
      </c>
      <c r="K52" s="8">
        <v>2008</v>
      </c>
      <c r="L52" s="8">
        <v>2009</v>
      </c>
      <c r="M52" s="8">
        <v>2010</v>
      </c>
      <c r="N52" s="9">
        <v>2011</v>
      </c>
      <c r="O52" s="9">
        <v>2012</v>
      </c>
      <c r="P52" s="9">
        <v>2013</v>
      </c>
      <c r="Q52" s="9">
        <v>2014</v>
      </c>
      <c r="R52" s="9">
        <v>2015</v>
      </c>
      <c r="S52" s="9">
        <v>2016</v>
      </c>
      <c r="T52" s="607">
        <v>2017</v>
      </c>
    </row>
    <row r="53" spans="1:20" ht="15" x14ac:dyDescent="0.2">
      <c r="A53" s="929" t="s">
        <v>177</v>
      </c>
      <c r="B53" s="114" t="s">
        <v>101</v>
      </c>
      <c r="C53" s="115">
        <v>0</v>
      </c>
      <c r="D53" s="115" t="s">
        <v>103</v>
      </c>
      <c r="E53" s="115" t="s">
        <v>103</v>
      </c>
      <c r="F53" s="115" t="s">
        <v>103</v>
      </c>
      <c r="G53" s="115" t="s">
        <v>103</v>
      </c>
      <c r="H53" s="115" t="s">
        <v>103</v>
      </c>
      <c r="I53" s="115" t="s">
        <v>103</v>
      </c>
      <c r="J53" s="115" t="s">
        <v>103</v>
      </c>
      <c r="K53" s="115">
        <v>0</v>
      </c>
      <c r="L53" s="116" t="s">
        <v>103</v>
      </c>
      <c r="M53" s="115" t="s">
        <v>103</v>
      </c>
      <c r="N53" s="116">
        <v>0</v>
      </c>
      <c r="O53" s="116" t="s">
        <v>103</v>
      </c>
      <c r="P53" s="116" t="s">
        <v>103</v>
      </c>
      <c r="Q53" s="116">
        <v>0</v>
      </c>
      <c r="R53" s="116">
        <v>0</v>
      </c>
      <c r="S53" s="116">
        <v>0</v>
      </c>
      <c r="T53" s="608">
        <v>0</v>
      </c>
    </row>
    <row r="54" spans="1:20" ht="15" x14ac:dyDescent="0.2">
      <c r="A54" s="930"/>
      <c r="B54" s="11" t="s">
        <v>102</v>
      </c>
      <c r="C54" s="12" t="s">
        <v>103</v>
      </c>
      <c r="D54" s="12" t="s">
        <v>103</v>
      </c>
      <c r="E54" s="12" t="s">
        <v>103</v>
      </c>
      <c r="F54" s="12" t="s">
        <v>103</v>
      </c>
      <c r="G54" s="12" t="s">
        <v>103</v>
      </c>
      <c r="H54" s="12" t="s">
        <v>103</v>
      </c>
      <c r="I54" s="12" t="s">
        <v>103</v>
      </c>
      <c r="J54" s="12" t="s">
        <v>103</v>
      </c>
      <c r="K54" s="12">
        <v>0</v>
      </c>
      <c r="L54" s="13" t="s">
        <v>103</v>
      </c>
      <c r="M54" s="12" t="s">
        <v>103</v>
      </c>
      <c r="N54" s="13">
        <v>0</v>
      </c>
      <c r="O54" s="13" t="s">
        <v>103</v>
      </c>
      <c r="P54" s="13" t="s">
        <v>103</v>
      </c>
      <c r="Q54" s="13">
        <v>0</v>
      </c>
      <c r="R54" s="210">
        <v>0</v>
      </c>
      <c r="S54" s="324">
        <v>0</v>
      </c>
      <c r="T54" s="608">
        <v>0</v>
      </c>
    </row>
    <row r="55" spans="1:20" ht="15" x14ac:dyDescent="0.2">
      <c r="A55" s="931" t="s">
        <v>178</v>
      </c>
      <c r="B55" s="11" t="s">
        <v>101</v>
      </c>
      <c r="C55" s="12">
        <v>9</v>
      </c>
      <c r="D55" s="12" t="s">
        <v>103</v>
      </c>
      <c r="E55" s="12">
        <v>9</v>
      </c>
      <c r="F55" s="12" t="s">
        <v>103</v>
      </c>
      <c r="G55" s="12" t="s">
        <v>103</v>
      </c>
      <c r="H55" s="12" t="s">
        <v>103</v>
      </c>
      <c r="I55" s="12" t="s">
        <v>103</v>
      </c>
      <c r="J55" s="12" t="s">
        <v>103</v>
      </c>
      <c r="K55" s="12">
        <v>0</v>
      </c>
      <c r="L55" s="13" t="s">
        <v>103</v>
      </c>
      <c r="M55" s="12" t="s">
        <v>103</v>
      </c>
      <c r="N55" s="13">
        <v>11</v>
      </c>
      <c r="O55" s="13" t="s">
        <v>103</v>
      </c>
      <c r="P55" s="13" t="s">
        <v>103</v>
      </c>
      <c r="Q55" s="13">
        <v>13</v>
      </c>
      <c r="R55" s="210" t="s">
        <v>103</v>
      </c>
      <c r="S55" s="324" t="s">
        <v>103</v>
      </c>
      <c r="T55" s="608" t="s">
        <v>103</v>
      </c>
    </row>
    <row r="56" spans="1:20" ht="15" x14ac:dyDescent="0.2">
      <c r="A56" s="930"/>
      <c r="B56" s="11" t="s">
        <v>102</v>
      </c>
      <c r="C56" s="12" t="s">
        <v>103</v>
      </c>
      <c r="D56" s="12" t="s">
        <v>103</v>
      </c>
      <c r="E56" s="12">
        <v>9</v>
      </c>
      <c r="F56" s="12" t="s">
        <v>103</v>
      </c>
      <c r="G56" s="12" t="s">
        <v>103</v>
      </c>
      <c r="H56" s="12" t="s">
        <v>103</v>
      </c>
      <c r="I56" s="12" t="s">
        <v>103</v>
      </c>
      <c r="J56" s="12" t="s">
        <v>103</v>
      </c>
      <c r="K56" s="12">
        <v>0</v>
      </c>
      <c r="L56" s="13" t="s">
        <v>103</v>
      </c>
      <c r="M56" s="12" t="s">
        <v>103</v>
      </c>
      <c r="N56" s="13">
        <v>12</v>
      </c>
      <c r="O56" s="13" t="s">
        <v>103</v>
      </c>
      <c r="P56" s="13" t="s">
        <v>103</v>
      </c>
      <c r="Q56" s="13">
        <v>17</v>
      </c>
      <c r="R56" s="210" t="s">
        <v>103</v>
      </c>
      <c r="S56" s="324" t="s">
        <v>103</v>
      </c>
      <c r="T56" s="608" t="s">
        <v>103</v>
      </c>
    </row>
    <row r="57" spans="1:20" ht="15" x14ac:dyDescent="0.2">
      <c r="A57" s="932" t="s">
        <v>179</v>
      </c>
      <c r="B57" s="11" t="s">
        <v>101</v>
      </c>
      <c r="C57" s="12">
        <v>9</v>
      </c>
      <c r="D57" s="12" t="s">
        <v>103</v>
      </c>
      <c r="E57" s="12">
        <v>2</v>
      </c>
      <c r="F57" s="12" t="s">
        <v>103</v>
      </c>
      <c r="G57" s="12" t="s">
        <v>103</v>
      </c>
      <c r="H57" s="12">
        <v>2</v>
      </c>
      <c r="I57" s="12" t="s">
        <v>103</v>
      </c>
      <c r="J57" s="12" t="s">
        <v>103</v>
      </c>
      <c r="K57" s="12">
        <v>3</v>
      </c>
      <c r="L57" s="13" t="s">
        <v>103</v>
      </c>
      <c r="M57" s="12" t="s">
        <v>103</v>
      </c>
      <c r="N57" s="13">
        <v>10</v>
      </c>
      <c r="O57" s="13" t="s">
        <v>103</v>
      </c>
      <c r="P57" s="13" t="s">
        <v>103</v>
      </c>
      <c r="Q57" s="13">
        <v>1</v>
      </c>
      <c r="R57" s="210" t="s">
        <v>103</v>
      </c>
      <c r="S57" s="324" t="s">
        <v>103</v>
      </c>
      <c r="T57" s="608" t="s">
        <v>103</v>
      </c>
    </row>
    <row r="58" spans="1:20" ht="15" x14ac:dyDescent="0.2">
      <c r="A58" s="933"/>
      <c r="B58" s="11" t="s">
        <v>102</v>
      </c>
      <c r="C58" s="12" t="s">
        <v>103</v>
      </c>
      <c r="D58" s="12" t="s">
        <v>103</v>
      </c>
      <c r="E58" s="12">
        <v>1</v>
      </c>
      <c r="F58" s="12" t="s">
        <v>103</v>
      </c>
      <c r="G58" s="12" t="s">
        <v>103</v>
      </c>
      <c r="H58" s="12">
        <v>1</v>
      </c>
      <c r="I58" s="12" t="s">
        <v>103</v>
      </c>
      <c r="J58" s="12" t="s">
        <v>103</v>
      </c>
      <c r="K58" s="12">
        <v>0</v>
      </c>
      <c r="L58" s="13" t="s">
        <v>103</v>
      </c>
      <c r="M58" s="12" t="s">
        <v>103</v>
      </c>
      <c r="N58" s="13">
        <v>0</v>
      </c>
      <c r="O58" s="13" t="s">
        <v>103</v>
      </c>
      <c r="P58" s="13" t="s">
        <v>103</v>
      </c>
      <c r="Q58" s="13">
        <v>0</v>
      </c>
      <c r="R58" s="210" t="s">
        <v>103</v>
      </c>
      <c r="S58" s="324" t="s">
        <v>103</v>
      </c>
      <c r="T58" s="608" t="s">
        <v>103</v>
      </c>
    </row>
    <row r="59" spans="1:20" ht="15" x14ac:dyDescent="0.2">
      <c r="A59" s="932" t="s">
        <v>180</v>
      </c>
      <c r="B59" s="11" t="s">
        <v>101</v>
      </c>
      <c r="C59" s="12">
        <v>48</v>
      </c>
      <c r="D59" s="12">
        <v>23</v>
      </c>
      <c r="E59" s="12">
        <v>34</v>
      </c>
      <c r="F59" s="12">
        <v>39</v>
      </c>
      <c r="G59" s="12">
        <v>26</v>
      </c>
      <c r="H59" s="12">
        <v>45</v>
      </c>
      <c r="I59" s="12">
        <v>56</v>
      </c>
      <c r="J59" s="12">
        <v>53</v>
      </c>
      <c r="K59" s="12">
        <v>48</v>
      </c>
      <c r="L59" s="13">
        <v>68</v>
      </c>
      <c r="M59" s="12">
        <v>50</v>
      </c>
      <c r="N59" s="13">
        <v>72</v>
      </c>
      <c r="O59" s="13">
        <v>54</v>
      </c>
      <c r="P59" s="13">
        <v>74</v>
      </c>
      <c r="Q59" s="13">
        <v>59</v>
      </c>
      <c r="R59" s="210">
        <v>59</v>
      </c>
      <c r="S59" s="324">
        <v>58</v>
      </c>
      <c r="T59" s="608">
        <v>28</v>
      </c>
    </row>
    <row r="60" spans="1:20" ht="15" x14ac:dyDescent="0.2">
      <c r="A60" s="933"/>
      <c r="B60" s="11" t="s">
        <v>102</v>
      </c>
      <c r="C60" s="12" t="s">
        <v>103</v>
      </c>
      <c r="D60" s="12">
        <v>3</v>
      </c>
      <c r="E60" s="12">
        <v>5</v>
      </c>
      <c r="F60" s="12">
        <v>4</v>
      </c>
      <c r="G60" s="12">
        <v>4</v>
      </c>
      <c r="H60" s="12">
        <v>2</v>
      </c>
      <c r="I60" s="12">
        <v>4</v>
      </c>
      <c r="J60" s="12">
        <v>5</v>
      </c>
      <c r="K60" s="12">
        <v>1</v>
      </c>
      <c r="L60" s="13">
        <v>6</v>
      </c>
      <c r="M60" s="12">
        <v>4</v>
      </c>
      <c r="N60" s="13">
        <v>7</v>
      </c>
      <c r="O60" s="13">
        <v>7</v>
      </c>
      <c r="P60" s="13">
        <v>6</v>
      </c>
      <c r="Q60" s="13">
        <v>7</v>
      </c>
      <c r="R60" s="210">
        <v>4</v>
      </c>
      <c r="S60" s="324">
        <v>21</v>
      </c>
      <c r="T60" s="608">
        <v>2</v>
      </c>
    </row>
    <row r="61" spans="1:20" ht="15" x14ac:dyDescent="0.2">
      <c r="A61" s="932" t="s">
        <v>340</v>
      </c>
      <c r="B61" s="11" t="s">
        <v>101</v>
      </c>
      <c r="C61" s="12">
        <v>43</v>
      </c>
      <c r="D61" s="12" t="s">
        <v>103</v>
      </c>
      <c r="E61" s="12">
        <v>31</v>
      </c>
      <c r="F61" s="12" t="s">
        <v>103</v>
      </c>
      <c r="G61" s="12" t="s">
        <v>103</v>
      </c>
      <c r="H61" s="12">
        <v>36</v>
      </c>
      <c r="I61" s="12" t="s">
        <v>103</v>
      </c>
      <c r="J61" s="12" t="s">
        <v>103</v>
      </c>
      <c r="K61" s="12">
        <v>51</v>
      </c>
      <c r="L61" s="13" t="s">
        <v>103</v>
      </c>
      <c r="M61" s="12" t="s">
        <v>103</v>
      </c>
      <c r="N61" s="13">
        <v>95</v>
      </c>
      <c r="O61" s="13" t="s">
        <v>103</v>
      </c>
      <c r="P61" s="13" t="s">
        <v>103</v>
      </c>
      <c r="Q61" s="13">
        <v>43</v>
      </c>
      <c r="R61" s="210" t="s">
        <v>103</v>
      </c>
      <c r="S61" s="324" t="s">
        <v>103</v>
      </c>
      <c r="T61" s="608" t="s">
        <v>103</v>
      </c>
    </row>
    <row r="62" spans="1:20" ht="15" x14ac:dyDescent="0.2">
      <c r="A62" s="933"/>
      <c r="B62" s="11" t="s">
        <v>102</v>
      </c>
      <c r="C62" s="12" t="s">
        <v>103</v>
      </c>
      <c r="D62" s="12" t="s">
        <v>103</v>
      </c>
      <c r="E62" s="12">
        <v>6</v>
      </c>
      <c r="F62" s="12" t="s">
        <v>103</v>
      </c>
      <c r="G62" s="12" t="s">
        <v>103</v>
      </c>
      <c r="H62" s="12">
        <v>9</v>
      </c>
      <c r="I62" s="12" t="s">
        <v>103</v>
      </c>
      <c r="J62" s="12" t="s">
        <v>103</v>
      </c>
      <c r="K62" s="12">
        <v>16</v>
      </c>
      <c r="L62" s="13" t="s">
        <v>103</v>
      </c>
      <c r="M62" s="12" t="s">
        <v>103</v>
      </c>
      <c r="N62" s="13">
        <v>20</v>
      </c>
      <c r="O62" s="13" t="s">
        <v>103</v>
      </c>
      <c r="P62" s="13" t="s">
        <v>103</v>
      </c>
      <c r="Q62" s="13">
        <v>36</v>
      </c>
      <c r="R62" s="210" t="s">
        <v>103</v>
      </c>
      <c r="S62" s="324" t="s">
        <v>103</v>
      </c>
      <c r="T62" s="608" t="s">
        <v>103</v>
      </c>
    </row>
    <row r="63" spans="1:20" ht="15" x14ac:dyDescent="0.2">
      <c r="A63" s="931" t="s">
        <v>182</v>
      </c>
      <c r="B63" s="11" t="s">
        <v>101</v>
      </c>
      <c r="C63" s="12">
        <v>55</v>
      </c>
      <c r="D63" s="12">
        <v>32</v>
      </c>
      <c r="E63" s="12">
        <v>22</v>
      </c>
      <c r="F63" s="12">
        <v>29</v>
      </c>
      <c r="G63" s="12">
        <v>21</v>
      </c>
      <c r="H63" s="12">
        <v>24</v>
      </c>
      <c r="I63" s="12">
        <v>35</v>
      </c>
      <c r="J63" s="12">
        <v>41</v>
      </c>
      <c r="K63" s="12">
        <v>46</v>
      </c>
      <c r="L63" s="13">
        <v>69</v>
      </c>
      <c r="M63" s="12">
        <v>56</v>
      </c>
      <c r="N63" s="13">
        <v>61</v>
      </c>
      <c r="O63" s="13">
        <v>52</v>
      </c>
      <c r="P63" s="13">
        <v>58</v>
      </c>
      <c r="Q63" s="13">
        <v>49</v>
      </c>
      <c r="R63" s="210">
        <v>49</v>
      </c>
      <c r="S63" s="324">
        <v>36</v>
      </c>
      <c r="T63" s="608">
        <v>38</v>
      </c>
    </row>
    <row r="64" spans="1:20" ht="15" x14ac:dyDescent="0.2">
      <c r="A64" s="930"/>
      <c r="B64" s="11" t="s">
        <v>102</v>
      </c>
      <c r="C64" s="12" t="s">
        <v>103</v>
      </c>
      <c r="D64" s="12">
        <v>2</v>
      </c>
      <c r="E64" s="12">
        <v>6</v>
      </c>
      <c r="F64" s="12">
        <v>8</v>
      </c>
      <c r="G64" s="12">
        <v>7</v>
      </c>
      <c r="H64" s="12">
        <v>5</v>
      </c>
      <c r="I64" s="12">
        <v>5</v>
      </c>
      <c r="J64" s="12">
        <v>10</v>
      </c>
      <c r="K64" s="12">
        <v>4</v>
      </c>
      <c r="L64" s="13">
        <v>9</v>
      </c>
      <c r="M64" s="12">
        <v>9</v>
      </c>
      <c r="N64" s="13">
        <v>11</v>
      </c>
      <c r="O64" s="13">
        <v>14</v>
      </c>
      <c r="P64" s="13">
        <v>6</v>
      </c>
      <c r="Q64" s="13">
        <v>0</v>
      </c>
      <c r="R64" s="210">
        <v>4</v>
      </c>
      <c r="S64" s="324">
        <v>2</v>
      </c>
      <c r="T64" s="608">
        <v>4</v>
      </c>
    </row>
    <row r="65" spans="1:20" ht="15" x14ac:dyDescent="0.2">
      <c r="A65" s="931" t="s">
        <v>183</v>
      </c>
      <c r="B65" s="11" t="s">
        <v>101</v>
      </c>
      <c r="C65" s="12">
        <v>220</v>
      </c>
      <c r="D65" s="12">
        <v>69</v>
      </c>
      <c r="E65" s="12">
        <v>56</v>
      </c>
      <c r="F65" s="12">
        <v>93</v>
      </c>
      <c r="G65" s="12">
        <v>88</v>
      </c>
      <c r="H65" s="12">
        <v>99</v>
      </c>
      <c r="I65" s="12">
        <v>95</v>
      </c>
      <c r="J65" s="12">
        <v>84</v>
      </c>
      <c r="K65" s="12">
        <v>139</v>
      </c>
      <c r="L65" s="13">
        <v>135</v>
      </c>
      <c r="M65" s="12">
        <v>149</v>
      </c>
      <c r="N65" s="13">
        <v>233</v>
      </c>
      <c r="O65" s="13">
        <v>170</v>
      </c>
      <c r="P65" s="13">
        <v>169</v>
      </c>
      <c r="Q65" s="13">
        <v>143</v>
      </c>
      <c r="R65" s="210">
        <v>185</v>
      </c>
      <c r="S65" s="324">
        <v>176</v>
      </c>
      <c r="T65" s="608">
        <v>149</v>
      </c>
    </row>
    <row r="66" spans="1:20" ht="15" x14ac:dyDescent="0.2">
      <c r="A66" s="930"/>
      <c r="B66" s="11" t="s">
        <v>102</v>
      </c>
      <c r="C66" s="12" t="s">
        <v>103</v>
      </c>
      <c r="D66" s="12">
        <v>24</v>
      </c>
      <c r="E66" s="12">
        <v>9</v>
      </c>
      <c r="F66" s="12">
        <v>20</v>
      </c>
      <c r="G66" s="12">
        <v>7</v>
      </c>
      <c r="H66" s="12">
        <v>9</v>
      </c>
      <c r="I66" s="12">
        <v>10</v>
      </c>
      <c r="J66" s="12">
        <v>13</v>
      </c>
      <c r="K66" s="12">
        <v>14</v>
      </c>
      <c r="L66" s="13">
        <v>13</v>
      </c>
      <c r="M66" s="12">
        <v>20</v>
      </c>
      <c r="N66" s="13">
        <v>20</v>
      </c>
      <c r="O66" s="13">
        <v>27</v>
      </c>
      <c r="P66" s="13">
        <v>59</v>
      </c>
      <c r="Q66" s="13">
        <v>25</v>
      </c>
      <c r="R66" s="210">
        <v>28</v>
      </c>
      <c r="S66" s="324">
        <v>12</v>
      </c>
      <c r="T66" s="608">
        <v>17</v>
      </c>
    </row>
    <row r="67" spans="1:20" ht="15" x14ac:dyDescent="0.2">
      <c r="A67" s="931" t="s">
        <v>428</v>
      </c>
      <c r="B67" s="11" t="s">
        <v>101</v>
      </c>
      <c r="C67" s="12" t="s">
        <v>103</v>
      </c>
      <c r="D67" s="12">
        <v>598</v>
      </c>
      <c r="E67" s="12">
        <v>535</v>
      </c>
      <c r="F67" s="12">
        <v>678</v>
      </c>
      <c r="G67" s="12">
        <v>860</v>
      </c>
      <c r="H67" s="12">
        <v>810</v>
      </c>
      <c r="I67" s="12">
        <v>930</v>
      </c>
      <c r="J67" s="12">
        <v>848</v>
      </c>
      <c r="K67" s="12">
        <v>826</v>
      </c>
      <c r="L67" s="13">
        <v>1199</v>
      </c>
      <c r="M67" s="12">
        <v>1241</v>
      </c>
      <c r="N67" s="13">
        <v>1486</v>
      </c>
      <c r="O67" s="13">
        <v>1440</v>
      </c>
      <c r="P67" s="13">
        <v>1465</v>
      </c>
      <c r="Q67" s="13">
        <v>1562</v>
      </c>
      <c r="R67" s="210">
        <v>1501</v>
      </c>
      <c r="S67" s="324">
        <v>2040</v>
      </c>
      <c r="T67" s="608">
        <v>2410</v>
      </c>
    </row>
    <row r="68" spans="1:20" ht="15" x14ac:dyDescent="0.2">
      <c r="A68" s="930"/>
      <c r="B68" s="11" t="s">
        <v>102</v>
      </c>
      <c r="C68" s="12" t="s">
        <v>103</v>
      </c>
      <c r="D68" s="12">
        <v>520</v>
      </c>
      <c r="E68" s="12">
        <v>360</v>
      </c>
      <c r="F68" s="12">
        <v>601</v>
      </c>
      <c r="G68" s="12">
        <v>620</v>
      </c>
      <c r="H68" s="12">
        <v>799</v>
      </c>
      <c r="I68" s="12">
        <v>708</v>
      </c>
      <c r="J68" s="12">
        <v>920</v>
      </c>
      <c r="K68" s="12">
        <v>816</v>
      </c>
      <c r="L68" s="13">
        <v>907</v>
      </c>
      <c r="M68" s="12">
        <v>896</v>
      </c>
      <c r="N68" s="13">
        <v>1215</v>
      </c>
      <c r="O68" s="13">
        <v>1245</v>
      </c>
      <c r="P68" s="13">
        <v>1332</v>
      </c>
      <c r="Q68" s="13">
        <v>1215</v>
      </c>
      <c r="R68" s="210">
        <v>1346</v>
      </c>
      <c r="S68" s="324">
        <v>1598</v>
      </c>
      <c r="T68" s="608">
        <v>1796</v>
      </c>
    </row>
    <row r="69" spans="1:20" ht="15" x14ac:dyDescent="0.2">
      <c r="A69" s="931" t="s">
        <v>184</v>
      </c>
      <c r="B69" s="11" t="s">
        <v>101</v>
      </c>
      <c r="C69" s="12">
        <v>87</v>
      </c>
      <c r="D69" s="12">
        <v>45</v>
      </c>
      <c r="E69" s="12">
        <v>27</v>
      </c>
      <c r="F69" s="12">
        <v>62</v>
      </c>
      <c r="G69" s="12">
        <v>71</v>
      </c>
      <c r="H69" s="12">
        <v>113</v>
      </c>
      <c r="I69" s="12">
        <v>115</v>
      </c>
      <c r="J69" s="12">
        <v>113</v>
      </c>
      <c r="K69" s="12">
        <v>121</v>
      </c>
      <c r="L69" s="13">
        <v>140</v>
      </c>
      <c r="M69" s="12">
        <v>214</v>
      </c>
      <c r="N69" s="13">
        <v>206</v>
      </c>
      <c r="O69" s="13">
        <v>162</v>
      </c>
      <c r="P69" s="13">
        <v>140</v>
      </c>
      <c r="Q69" s="13">
        <v>127</v>
      </c>
      <c r="R69" s="210">
        <v>114</v>
      </c>
      <c r="S69" s="324">
        <v>136</v>
      </c>
      <c r="T69" s="608">
        <v>119</v>
      </c>
    </row>
    <row r="70" spans="1:20" ht="15" x14ac:dyDescent="0.2">
      <c r="A70" s="930"/>
      <c r="B70" s="11" t="s">
        <v>102</v>
      </c>
      <c r="C70" s="12" t="s">
        <v>103</v>
      </c>
      <c r="D70" s="12">
        <v>6</v>
      </c>
      <c r="E70" s="12">
        <v>5</v>
      </c>
      <c r="F70" s="12">
        <v>6</v>
      </c>
      <c r="G70" s="12">
        <v>5</v>
      </c>
      <c r="H70" s="12">
        <v>3</v>
      </c>
      <c r="I70" s="12">
        <v>5</v>
      </c>
      <c r="J70" s="12">
        <v>3</v>
      </c>
      <c r="K70" s="12">
        <v>5</v>
      </c>
      <c r="L70" s="13">
        <v>4</v>
      </c>
      <c r="M70" s="12">
        <v>3</v>
      </c>
      <c r="N70" s="13">
        <v>17</v>
      </c>
      <c r="O70" s="13">
        <v>13</v>
      </c>
      <c r="P70" s="13">
        <v>9</v>
      </c>
      <c r="Q70" s="13">
        <v>11</v>
      </c>
      <c r="R70" s="210">
        <v>15</v>
      </c>
      <c r="S70" s="324">
        <v>18</v>
      </c>
      <c r="T70" s="608">
        <v>19</v>
      </c>
    </row>
    <row r="71" spans="1:20" ht="15" x14ac:dyDescent="0.2">
      <c r="A71" s="931" t="s">
        <v>185</v>
      </c>
      <c r="B71" s="11" t="s">
        <v>101</v>
      </c>
      <c r="C71" s="12">
        <v>29</v>
      </c>
      <c r="D71" s="12">
        <v>19</v>
      </c>
      <c r="E71" s="12" t="s">
        <v>103</v>
      </c>
      <c r="F71" s="12" t="s">
        <v>103</v>
      </c>
      <c r="G71" s="12">
        <v>15</v>
      </c>
      <c r="H71" s="12" t="s">
        <v>103</v>
      </c>
      <c r="I71" s="12" t="s">
        <v>103</v>
      </c>
      <c r="J71" s="12">
        <v>39</v>
      </c>
      <c r="K71" s="12">
        <v>33</v>
      </c>
      <c r="L71" s="13">
        <v>53</v>
      </c>
      <c r="M71" s="12">
        <v>64</v>
      </c>
      <c r="N71" s="13" t="s">
        <v>103</v>
      </c>
      <c r="O71" s="13">
        <v>52</v>
      </c>
      <c r="P71" s="13">
        <v>54</v>
      </c>
      <c r="Q71" s="13">
        <v>29</v>
      </c>
      <c r="R71" s="210">
        <v>24</v>
      </c>
      <c r="S71" s="324">
        <v>16</v>
      </c>
      <c r="T71" s="608">
        <v>23</v>
      </c>
    </row>
    <row r="72" spans="1:20" ht="15" x14ac:dyDescent="0.2">
      <c r="A72" s="930"/>
      <c r="B72" s="11" t="s">
        <v>102</v>
      </c>
      <c r="C72" s="12" t="s">
        <v>103</v>
      </c>
      <c r="D72" s="12">
        <v>3</v>
      </c>
      <c r="E72" s="12" t="s">
        <v>103</v>
      </c>
      <c r="F72" s="12" t="s">
        <v>103</v>
      </c>
      <c r="G72" s="12">
        <v>2</v>
      </c>
      <c r="H72" s="12" t="s">
        <v>103</v>
      </c>
      <c r="I72" s="12" t="s">
        <v>103</v>
      </c>
      <c r="J72" s="12">
        <v>5</v>
      </c>
      <c r="K72" s="12">
        <v>4</v>
      </c>
      <c r="L72" s="13">
        <v>2</v>
      </c>
      <c r="M72" s="12">
        <v>5</v>
      </c>
      <c r="N72" s="13" t="s">
        <v>103</v>
      </c>
      <c r="O72" s="13">
        <v>6</v>
      </c>
      <c r="P72" s="13">
        <v>6</v>
      </c>
      <c r="Q72" s="13">
        <v>2</v>
      </c>
      <c r="R72" s="210">
        <v>1</v>
      </c>
      <c r="S72" s="324">
        <v>3</v>
      </c>
      <c r="T72" s="608">
        <v>1</v>
      </c>
    </row>
    <row r="73" spans="1:20" ht="15" x14ac:dyDescent="0.2">
      <c r="A73" s="931" t="s">
        <v>186</v>
      </c>
      <c r="B73" s="11" t="s">
        <v>101</v>
      </c>
      <c r="C73" s="12" t="s">
        <v>103</v>
      </c>
      <c r="D73" s="12" t="s">
        <v>103</v>
      </c>
      <c r="E73" s="12">
        <v>9</v>
      </c>
      <c r="F73" s="12" t="s">
        <v>103</v>
      </c>
      <c r="G73" s="12" t="s">
        <v>103</v>
      </c>
      <c r="H73" s="12">
        <v>9</v>
      </c>
      <c r="I73" s="12" t="s">
        <v>103</v>
      </c>
      <c r="J73" s="12" t="s">
        <v>103</v>
      </c>
      <c r="K73" s="12">
        <v>20</v>
      </c>
      <c r="L73" s="12" t="s">
        <v>103</v>
      </c>
      <c r="M73" s="13" t="s">
        <v>103</v>
      </c>
      <c r="N73" s="13">
        <v>25</v>
      </c>
      <c r="O73" s="13" t="s">
        <v>103</v>
      </c>
      <c r="P73" s="13" t="s">
        <v>103</v>
      </c>
      <c r="Q73" s="13">
        <v>19</v>
      </c>
      <c r="R73" s="210" t="s">
        <v>103</v>
      </c>
      <c r="S73" s="324" t="s">
        <v>103</v>
      </c>
      <c r="T73" s="608" t="s">
        <v>103</v>
      </c>
    </row>
    <row r="74" spans="1:20" ht="15.75" thickBot="1" x14ac:dyDescent="0.25">
      <c r="A74" s="936"/>
      <c r="B74" s="56" t="s">
        <v>102</v>
      </c>
      <c r="C74" s="57" t="s">
        <v>103</v>
      </c>
      <c r="D74" s="57" t="s">
        <v>103</v>
      </c>
      <c r="E74" s="57">
        <v>0</v>
      </c>
      <c r="F74" s="57" t="s">
        <v>103</v>
      </c>
      <c r="G74" s="57" t="s">
        <v>103</v>
      </c>
      <c r="H74" s="57">
        <v>0</v>
      </c>
      <c r="I74" s="57" t="s">
        <v>103</v>
      </c>
      <c r="J74" s="57" t="s">
        <v>103</v>
      </c>
      <c r="K74" s="57">
        <v>0</v>
      </c>
      <c r="L74" s="57" t="s">
        <v>103</v>
      </c>
      <c r="M74" s="58" t="s">
        <v>103</v>
      </c>
      <c r="N74" s="58">
        <v>0</v>
      </c>
      <c r="O74" s="58" t="s">
        <v>103</v>
      </c>
      <c r="P74" s="58" t="s">
        <v>103</v>
      </c>
      <c r="Q74" s="58">
        <v>0</v>
      </c>
      <c r="R74" s="58" t="s">
        <v>103</v>
      </c>
      <c r="S74" s="220" t="s">
        <v>103</v>
      </c>
      <c r="T74" s="609" t="s">
        <v>103</v>
      </c>
    </row>
    <row r="75" spans="1:20" ht="13.5" thickTop="1" x14ac:dyDescent="0.2">
      <c r="A75" s="112" t="s">
        <v>252</v>
      </c>
    </row>
    <row r="76" spans="1:20" x14ac:dyDescent="0.2">
      <c r="A76" s="112"/>
      <c r="B76" s="113"/>
      <c r="C76" s="113"/>
      <c r="D76" s="113"/>
      <c r="E76" s="113"/>
      <c r="F76" s="113"/>
      <c r="G76" s="113"/>
      <c r="H76" s="113"/>
      <c r="I76" s="113"/>
      <c r="J76" s="113"/>
      <c r="K76" s="113"/>
      <c r="L76" s="113"/>
    </row>
  </sheetData>
  <mergeCells count="39">
    <mergeCell ref="A73:A74"/>
    <mergeCell ref="A23:K24"/>
    <mergeCell ref="A3:K4"/>
    <mergeCell ref="A63:A64"/>
    <mergeCell ref="A65:A66"/>
    <mergeCell ref="A67:A68"/>
    <mergeCell ref="A69:A70"/>
    <mergeCell ref="A71:A72"/>
    <mergeCell ref="A53:A54"/>
    <mergeCell ref="A55:A56"/>
    <mergeCell ref="A57:A58"/>
    <mergeCell ref="A59:A60"/>
    <mergeCell ref="A61:A62"/>
    <mergeCell ref="A44:A45"/>
    <mergeCell ref="A46:A47"/>
    <mergeCell ref="A48:A49"/>
    <mergeCell ref="A51:M51"/>
    <mergeCell ref="A52:B52"/>
    <mergeCell ref="A34:A35"/>
    <mergeCell ref="A36:A37"/>
    <mergeCell ref="A38:A39"/>
    <mergeCell ref="A40:A41"/>
    <mergeCell ref="A42:A43"/>
    <mergeCell ref="A26:M26"/>
    <mergeCell ref="A27:B27"/>
    <mergeCell ref="A28:A29"/>
    <mergeCell ref="A30:A31"/>
    <mergeCell ref="A32:A33"/>
    <mergeCell ref="A6:L6"/>
    <mergeCell ref="E8:F8"/>
    <mergeCell ref="H8:I8"/>
    <mergeCell ref="J8:K8"/>
    <mergeCell ref="C8:D8"/>
    <mergeCell ref="A7:A8"/>
    <mergeCell ref="C7:F7"/>
    <mergeCell ref="H7:K7"/>
    <mergeCell ref="B7:B8"/>
    <mergeCell ref="G7:G8"/>
    <mergeCell ref="L7:L8"/>
  </mergeCells>
  <pageMargins left="0.70866141732283472" right="0.70866141732283472" top="0.74803149606299213" bottom="0.74803149606299213" header="0.31496062992125984" footer="0.31496062992125984"/>
  <pageSetup paperSize="9" scale="44" orientation="landscape" r:id="rId1"/>
  <headerFooter>
    <oddHeader>&amp;C&amp;"Calibri,Regular"&amp;13SRAD Report 1957 Transport Statistics Manchester 2017</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89"/>
  <sheetViews>
    <sheetView zoomScaleNormal="100" zoomScalePageLayoutView="75" workbookViewId="0">
      <selection sqref="A1:R1"/>
    </sheetView>
  </sheetViews>
  <sheetFormatPr defaultRowHeight="12.75" x14ac:dyDescent="0.2"/>
  <cols>
    <col min="1" max="1" width="22" style="7" customWidth="1"/>
    <col min="2" max="2" width="20.28515625" style="7" customWidth="1"/>
    <col min="3" max="18" width="9.140625" style="7"/>
    <col min="19" max="19" width="19.140625" style="7" bestFit="1" customWidth="1"/>
    <col min="20" max="16384" width="9.140625" style="7"/>
  </cols>
  <sheetData>
    <row r="1" spans="1:23" ht="13.5" thickTop="1" x14ac:dyDescent="0.2">
      <c r="A1" s="939" t="s">
        <v>447</v>
      </c>
      <c r="B1" s="940"/>
      <c r="C1" s="940"/>
      <c r="D1" s="940"/>
      <c r="E1" s="940"/>
      <c r="F1" s="940"/>
      <c r="G1" s="940"/>
      <c r="H1" s="940"/>
      <c r="I1" s="940"/>
      <c r="J1" s="940"/>
      <c r="K1" s="940"/>
      <c r="L1" s="940"/>
      <c r="M1" s="940"/>
      <c r="N1" s="940"/>
      <c r="O1" s="940"/>
      <c r="P1" s="940"/>
      <c r="Q1" s="940"/>
      <c r="R1" s="941"/>
    </row>
    <row r="2" spans="1:23" ht="25.5" customHeight="1" x14ac:dyDescent="0.2">
      <c r="A2" s="943" t="s">
        <v>97</v>
      </c>
      <c r="B2" s="945" t="s">
        <v>255</v>
      </c>
      <c r="C2" s="947" t="s">
        <v>293</v>
      </c>
      <c r="D2" s="942" t="s">
        <v>357</v>
      </c>
      <c r="E2" s="942"/>
      <c r="F2" s="942"/>
      <c r="G2" s="942"/>
      <c r="H2" s="947" t="s">
        <v>358</v>
      </c>
      <c r="I2" s="942" t="s">
        <v>98</v>
      </c>
      <c r="J2" s="942"/>
      <c r="K2" s="942"/>
      <c r="L2" s="942"/>
      <c r="M2" s="947" t="s">
        <v>105</v>
      </c>
      <c r="N2" s="942" t="s">
        <v>106</v>
      </c>
      <c r="O2" s="942"/>
      <c r="P2" s="942"/>
      <c r="Q2" s="942"/>
      <c r="R2" s="948" t="s">
        <v>107</v>
      </c>
    </row>
    <row r="3" spans="1:23" x14ac:dyDescent="0.2">
      <c r="A3" s="943"/>
      <c r="B3" s="946"/>
      <c r="C3" s="947"/>
      <c r="D3" s="942" t="s">
        <v>99</v>
      </c>
      <c r="E3" s="942"/>
      <c r="F3" s="942" t="s">
        <v>100</v>
      </c>
      <c r="G3" s="942"/>
      <c r="H3" s="947"/>
      <c r="I3" s="942" t="s">
        <v>99</v>
      </c>
      <c r="J3" s="942"/>
      <c r="K3" s="942" t="s">
        <v>100</v>
      </c>
      <c r="L3" s="942"/>
      <c r="M3" s="947"/>
      <c r="N3" s="942" t="s">
        <v>99</v>
      </c>
      <c r="O3" s="942"/>
      <c r="P3" s="942" t="s">
        <v>100</v>
      </c>
      <c r="Q3" s="942"/>
      <c r="R3" s="948"/>
    </row>
    <row r="4" spans="1:23" x14ac:dyDescent="0.2">
      <c r="A4" s="944"/>
      <c r="B4" s="946"/>
      <c r="C4" s="946"/>
      <c r="D4" s="665" t="s">
        <v>101</v>
      </c>
      <c r="E4" s="665" t="s">
        <v>102</v>
      </c>
      <c r="F4" s="665" t="s">
        <v>101</v>
      </c>
      <c r="G4" s="665" t="s">
        <v>102</v>
      </c>
      <c r="H4" s="946"/>
      <c r="I4" s="665" t="s">
        <v>101</v>
      </c>
      <c r="J4" s="665" t="s">
        <v>102</v>
      </c>
      <c r="K4" s="665" t="s">
        <v>101</v>
      </c>
      <c r="L4" s="665" t="s">
        <v>102</v>
      </c>
      <c r="M4" s="946"/>
      <c r="N4" s="665" t="s">
        <v>101</v>
      </c>
      <c r="O4" s="665" t="s">
        <v>102</v>
      </c>
      <c r="P4" s="665" t="s">
        <v>101</v>
      </c>
      <c r="Q4" s="665" t="s">
        <v>102</v>
      </c>
      <c r="R4" s="949"/>
    </row>
    <row r="5" spans="1:23" s="327" customFormat="1" x14ac:dyDescent="0.2">
      <c r="A5" s="666" t="s">
        <v>322</v>
      </c>
      <c r="B5" s="667" t="s">
        <v>313</v>
      </c>
      <c r="C5" s="668">
        <v>43070</v>
      </c>
      <c r="D5" s="669">
        <v>13</v>
      </c>
      <c r="E5" s="669">
        <v>9</v>
      </c>
      <c r="F5" s="669">
        <v>7</v>
      </c>
      <c r="G5" s="669">
        <v>3</v>
      </c>
      <c r="H5" s="670">
        <f t="shared" ref="H5:H38" si="0">SUM(D5:G5)</f>
        <v>32</v>
      </c>
      <c r="I5" s="669">
        <v>49</v>
      </c>
      <c r="J5" s="669">
        <v>29</v>
      </c>
      <c r="K5" s="669">
        <v>17</v>
      </c>
      <c r="L5" s="669">
        <v>15</v>
      </c>
      <c r="M5" s="670">
        <f t="shared" ref="M5:M18" si="1">SUM(I5:L5)</f>
        <v>110</v>
      </c>
      <c r="N5" s="669">
        <v>23</v>
      </c>
      <c r="O5" s="669">
        <v>41</v>
      </c>
      <c r="P5" s="669">
        <v>28</v>
      </c>
      <c r="Q5" s="669">
        <v>26</v>
      </c>
      <c r="R5" s="671">
        <f t="shared" ref="R5:R18" si="2">SUM(N5:Q5)</f>
        <v>118</v>
      </c>
    </row>
    <row r="6" spans="1:23" s="327" customFormat="1" x14ac:dyDescent="0.2">
      <c r="A6" s="666" t="s">
        <v>327</v>
      </c>
      <c r="B6" s="667" t="s">
        <v>313</v>
      </c>
      <c r="C6" s="668">
        <v>43070</v>
      </c>
      <c r="D6" s="669">
        <v>36</v>
      </c>
      <c r="E6" s="669">
        <v>12</v>
      </c>
      <c r="F6" s="669">
        <v>21</v>
      </c>
      <c r="G6" s="669">
        <v>5</v>
      </c>
      <c r="H6" s="670">
        <f t="shared" si="0"/>
        <v>74</v>
      </c>
      <c r="I6" s="669">
        <v>164</v>
      </c>
      <c r="J6" s="669">
        <v>55</v>
      </c>
      <c r="K6" s="669">
        <v>55</v>
      </c>
      <c r="L6" s="669">
        <v>34</v>
      </c>
      <c r="M6" s="670">
        <f t="shared" si="1"/>
        <v>308</v>
      </c>
      <c r="N6" s="669">
        <v>120</v>
      </c>
      <c r="O6" s="669">
        <v>34</v>
      </c>
      <c r="P6" s="669">
        <v>37</v>
      </c>
      <c r="Q6" s="669">
        <v>49</v>
      </c>
      <c r="R6" s="671">
        <f t="shared" si="2"/>
        <v>240</v>
      </c>
    </row>
    <row r="7" spans="1:23" s="327" customFormat="1" x14ac:dyDescent="0.2">
      <c r="A7" s="666" t="s">
        <v>319</v>
      </c>
      <c r="B7" s="667" t="s">
        <v>313</v>
      </c>
      <c r="C7" s="668">
        <v>43070</v>
      </c>
      <c r="D7" s="669">
        <v>45</v>
      </c>
      <c r="E7" s="669">
        <v>12</v>
      </c>
      <c r="F7" s="669">
        <v>31</v>
      </c>
      <c r="G7" s="669">
        <v>7</v>
      </c>
      <c r="H7" s="670">
        <f t="shared" si="0"/>
        <v>95</v>
      </c>
      <c r="I7" s="669">
        <v>152</v>
      </c>
      <c r="J7" s="669">
        <v>25</v>
      </c>
      <c r="K7" s="669">
        <v>67</v>
      </c>
      <c r="L7" s="669">
        <v>45</v>
      </c>
      <c r="M7" s="670">
        <f t="shared" si="1"/>
        <v>289</v>
      </c>
      <c r="N7" s="669">
        <v>106</v>
      </c>
      <c r="O7" s="669">
        <v>86</v>
      </c>
      <c r="P7" s="669">
        <v>80</v>
      </c>
      <c r="Q7" s="669">
        <v>63</v>
      </c>
      <c r="R7" s="671">
        <f t="shared" si="2"/>
        <v>335</v>
      </c>
    </row>
    <row r="8" spans="1:23" s="327" customFormat="1" x14ac:dyDescent="0.2">
      <c r="A8" s="666" t="s">
        <v>318</v>
      </c>
      <c r="B8" s="667" t="s">
        <v>313</v>
      </c>
      <c r="C8" s="668">
        <v>43070</v>
      </c>
      <c r="D8" s="669">
        <v>42</v>
      </c>
      <c r="E8" s="669">
        <v>4</v>
      </c>
      <c r="F8" s="669">
        <v>28</v>
      </c>
      <c r="G8" s="669">
        <v>1</v>
      </c>
      <c r="H8" s="670">
        <f t="shared" si="0"/>
        <v>75</v>
      </c>
      <c r="I8" s="669">
        <v>71</v>
      </c>
      <c r="J8" s="669">
        <v>6</v>
      </c>
      <c r="K8" s="669">
        <v>44</v>
      </c>
      <c r="L8" s="669">
        <v>28</v>
      </c>
      <c r="M8" s="670">
        <f t="shared" si="1"/>
        <v>149</v>
      </c>
      <c r="N8" s="669">
        <v>62</v>
      </c>
      <c r="O8" s="669">
        <v>26</v>
      </c>
      <c r="P8" s="669">
        <v>30</v>
      </c>
      <c r="Q8" s="669">
        <v>28</v>
      </c>
      <c r="R8" s="671">
        <f t="shared" si="2"/>
        <v>146</v>
      </c>
    </row>
    <row r="9" spans="1:23" s="327" customFormat="1" x14ac:dyDescent="0.2">
      <c r="A9" s="666" t="s">
        <v>314</v>
      </c>
      <c r="B9" s="667" t="s">
        <v>313</v>
      </c>
      <c r="C9" s="668">
        <v>43070</v>
      </c>
      <c r="D9" s="669">
        <v>83</v>
      </c>
      <c r="E9" s="669">
        <v>0</v>
      </c>
      <c r="F9" s="669">
        <v>0</v>
      </c>
      <c r="G9" s="669">
        <v>246</v>
      </c>
      <c r="H9" s="670">
        <f t="shared" si="0"/>
        <v>329</v>
      </c>
      <c r="I9" s="669">
        <v>75</v>
      </c>
      <c r="J9" s="669">
        <v>0</v>
      </c>
      <c r="K9" s="669">
        <v>0</v>
      </c>
      <c r="L9" s="669">
        <v>132</v>
      </c>
      <c r="M9" s="670">
        <f t="shared" si="1"/>
        <v>207</v>
      </c>
      <c r="N9" s="669">
        <v>183</v>
      </c>
      <c r="O9" s="669">
        <v>0</v>
      </c>
      <c r="P9" s="669">
        <v>0</v>
      </c>
      <c r="Q9" s="669">
        <v>206</v>
      </c>
      <c r="R9" s="671">
        <f t="shared" si="2"/>
        <v>389</v>
      </c>
    </row>
    <row r="10" spans="1:23" s="327" customFormat="1" x14ac:dyDescent="0.2">
      <c r="A10" s="666" t="s">
        <v>320</v>
      </c>
      <c r="B10" s="667" t="s">
        <v>313</v>
      </c>
      <c r="C10" s="668">
        <v>43070</v>
      </c>
      <c r="D10" s="669">
        <v>36</v>
      </c>
      <c r="E10" s="669">
        <v>6</v>
      </c>
      <c r="F10" s="669">
        <v>24</v>
      </c>
      <c r="G10" s="669">
        <v>6</v>
      </c>
      <c r="H10" s="670">
        <f t="shared" si="0"/>
        <v>72</v>
      </c>
      <c r="I10" s="669">
        <v>94</v>
      </c>
      <c r="J10" s="669">
        <v>52</v>
      </c>
      <c r="K10" s="669">
        <v>60</v>
      </c>
      <c r="L10" s="669">
        <v>43</v>
      </c>
      <c r="M10" s="670">
        <f t="shared" si="1"/>
        <v>249</v>
      </c>
      <c r="N10" s="669">
        <v>66</v>
      </c>
      <c r="O10" s="669">
        <v>73</v>
      </c>
      <c r="P10" s="669">
        <v>80</v>
      </c>
      <c r="Q10" s="669">
        <v>31</v>
      </c>
      <c r="R10" s="671">
        <f t="shared" si="2"/>
        <v>250</v>
      </c>
    </row>
    <row r="11" spans="1:23" s="327" customFormat="1" x14ac:dyDescent="0.2">
      <c r="A11" s="666" t="s">
        <v>323</v>
      </c>
      <c r="B11" s="667" t="s">
        <v>313</v>
      </c>
      <c r="C11" s="668">
        <v>43070</v>
      </c>
      <c r="D11" s="669">
        <v>33</v>
      </c>
      <c r="E11" s="669">
        <v>11</v>
      </c>
      <c r="F11" s="669">
        <v>16</v>
      </c>
      <c r="G11" s="669">
        <v>11</v>
      </c>
      <c r="H11" s="670">
        <f t="shared" si="0"/>
        <v>71</v>
      </c>
      <c r="I11" s="669">
        <v>102</v>
      </c>
      <c r="J11" s="669">
        <v>94</v>
      </c>
      <c r="K11" s="669">
        <v>23</v>
      </c>
      <c r="L11" s="669">
        <v>119</v>
      </c>
      <c r="M11" s="670">
        <f t="shared" si="1"/>
        <v>338</v>
      </c>
      <c r="N11" s="669">
        <v>66</v>
      </c>
      <c r="O11" s="669">
        <v>48</v>
      </c>
      <c r="P11" s="669">
        <v>48</v>
      </c>
      <c r="Q11" s="669">
        <v>42</v>
      </c>
      <c r="R11" s="671">
        <f t="shared" si="2"/>
        <v>204</v>
      </c>
    </row>
    <row r="12" spans="1:23" s="327" customFormat="1" x14ac:dyDescent="0.2">
      <c r="A12" s="666" t="s">
        <v>326</v>
      </c>
      <c r="B12" s="667" t="s">
        <v>313</v>
      </c>
      <c r="C12" s="668">
        <v>43070</v>
      </c>
      <c r="D12" s="669">
        <v>71</v>
      </c>
      <c r="E12" s="669">
        <v>11</v>
      </c>
      <c r="F12" s="669">
        <v>43</v>
      </c>
      <c r="G12" s="669">
        <v>8</v>
      </c>
      <c r="H12" s="670">
        <f t="shared" si="0"/>
        <v>133</v>
      </c>
      <c r="I12" s="669">
        <v>179</v>
      </c>
      <c r="J12" s="669">
        <v>59</v>
      </c>
      <c r="K12" s="669">
        <v>122</v>
      </c>
      <c r="L12" s="669">
        <v>26</v>
      </c>
      <c r="M12" s="670">
        <f t="shared" si="1"/>
        <v>386</v>
      </c>
      <c r="N12" s="669">
        <v>98</v>
      </c>
      <c r="O12" s="669">
        <v>57</v>
      </c>
      <c r="P12" s="669">
        <v>76</v>
      </c>
      <c r="Q12" s="669">
        <v>19</v>
      </c>
      <c r="R12" s="671">
        <f t="shared" si="2"/>
        <v>250</v>
      </c>
    </row>
    <row r="13" spans="1:23" s="327" customFormat="1" x14ac:dyDescent="0.2">
      <c r="A13" s="666" t="s">
        <v>316</v>
      </c>
      <c r="B13" s="667" t="s">
        <v>313</v>
      </c>
      <c r="C13" s="668">
        <v>43070</v>
      </c>
      <c r="D13" s="669">
        <v>7</v>
      </c>
      <c r="E13" s="669">
        <v>6</v>
      </c>
      <c r="F13" s="669">
        <v>17</v>
      </c>
      <c r="G13" s="669">
        <v>13</v>
      </c>
      <c r="H13" s="670">
        <f t="shared" si="0"/>
        <v>43</v>
      </c>
      <c r="I13" s="669">
        <v>34</v>
      </c>
      <c r="J13" s="669">
        <v>13</v>
      </c>
      <c r="K13" s="669">
        <v>7</v>
      </c>
      <c r="L13" s="669">
        <v>112</v>
      </c>
      <c r="M13" s="670">
        <f t="shared" si="1"/>
        <v>166</v>
      </c>
      <c r="N13" s="669">
        <v>39</v>
      </c>
      <c r="O13" s="669">
        <v>11</v>
      </c>
      <c r="P13" s="669">
        <v>7</v>
      </c>
      <c r="Q13" s="669">
        <v>49</v>
      </c>
      <c r="R13" s="671">
        <f t="shared" si="2"/>
        <v>106</v>
      </c>
      <c r="T13" s="611"/>
      <c r="U13" s="611"/>
      <c r="V13" s="611"/>
      <c r="W13" s="611"/>
    </row>
    <row r="14" spans="1:23" s="327" customFormat="1" x14ac:dyDescent="0.2">
      <c r="A14" s="666" t="s">
        <v>317</v>
      </c>
      <c r="B14" s="667" t="s">
        <v>313</v>
      </c>
      <c r="C14" s="668">
        <v>43070</v>
      </c>
      <c r="D14" s="669">
        <v>16</v>
      </c>
      <c r="E14" s="669">
        <v>7</v>
      </c>
      <c r="F14" s="669">
        <v>9</v>
      </c>
      <c r="G14" s="669">
        <v>4</v>
      </c>
      <c r="H14" s="670">
        <f t="shared" si="0"/>
        <v>36</v>
      </c>
      <c r="I14" s="669">
        <v>43</v>
      </c>
      <c r="J14" s="669">
        <v>4</v>
      </c>
      <c r="K14" s="669">
        <v>8</v>
      </c>
      <c r="L14" s="669">
        <v>25</v>
      </c>
      <c r="M14" s="670">
        <f t="shared" si="1"/>
        <v>80</v>
      </c>
      <c r="N14" s="669">
        <v>35</v>
      </c>
      <c r="O14" s="669">
        <v>10</v>
      </c>
      <c r="P14" s="669">
        <v>8</v>
      </c>
      <c r="Q14" s="669">
        <v>15</v>
      </c>
      <c r="R14" s="671">
        <f t="shared" si="2"/>
        <v>68</v>
      </c>
      <c r="T14" s="611"/>
      <c r="U14" s="611"/>
      <c r="V14" s="611"/>
      <c r="W14" s="611"/>
    </row>
    <row r="15" spans="1:23" s="327" customFormat="1" x14ac:dyDescent="0.2">
      <c r="A15" s="666" t="s">
        <v>321</v>
      </c>
      <c r="B15" s="667" t="s">
        <v>313</v>
      </c>
      <c r="C15" s="668">
        <v>43070</v>
      </c>
      <c r="D15" s="669">
        <v>22</v>
      </c>
      <c r="E15" s="669">
        <v>39</v>
      </c>
      <c r="F15" s="669">
        <v>12</v>
      </c>
      <c r="G15" s="669">
        <v>58</v>
      </c>
      <c r="H15" s="670">
        <f t="shared" si="0"/>
        <v>131</v>
      </c>
      <c r="I15" s="669">
        <v>67</v>
      </c>
      <c r="J15" s="669">
        <v>77</v>
      </c>
      <c r="K15" s="669">
        <v>32</v>
      </c>
      <c r="L15" s="669">
        <v>201</v>
      </c>
      <c r="M15" s="670">
        <f t="shared" si="1"/>
        <v>377</v>
      </c>
      <c r="N15" s="669">
        <v>99</v>
      </c>
      <c r="O15" s="669">
        <v>60</v>
      </c>
      <c r="P15" s="669">
        <v>76</v>
      </c>
      <c r="Q15" s="669">
        <v>126</v>
      </c>
      <c r="R15" s="671">
        <f t="shared" si="2"/>
        <v>361</v>
      </c>
      <c r="T15" s="611"/>
      <c r="U15" s="611"/>
      <c r="V15" s="611"/>
      <c r="W15" s="611"/>
    </row>
    <row r="16" spans="1:23" s="327" customFormat="1" x14ac:dyDescent="0.2">
      <c r="A16" s="666" t="s">
        <v>315</v>
      </c>
      <c r="B16" s="667" t="s">
        <v>313</v>
      </c>
      <c r="C16" s="668">
        <v>43070</v>
      </c>
      <c r="D16" s="669">
        <v>26</v>
      </c>
      <c r="E16" s="669">
        <v>0</v>
      </c>
      <c r="F16" s="669">
        <v>22</v>
      </c>
      <c r="G16" s="669">
        <v>18</v>
      </c>
      <c r="H16" s="670">
        <f t="shared" si="0"/>
        <v>66</v>
      </c>
      <c r="I16" s="669">
        <v>65</v>
      </c>
      <c r="J16" s="669">
        <v>3</v>
      </c>
      <c r="K16" s="669">
        <v>6</v>
      </c>
      <c r="L16" s="669">
        <v>59</v>
      </c>
      <c r="M16" s="670">
        <f t="shared" si="1"/>
        <v>133</v>
      </c>
      <c r="N16" s="669">
        <v>76</v>
      </c>
      <c r="O16" s="669">
        <v>13</v>
      </c>
      <c r="P16" s="669">
        <v>10</v>
      </c>
      <c r="Q16" s="669">
        <v>49</v>
      </c>
      <c r="R16" s="671">
        <f t="shared" si="2"/>
        <v>148</v>
      </c>
      <c r="T16" s="611"/>
      <c r="U16" s="611"/>
      <c r="V16" s="611"/>
      <c r="W16" s="611"/>
    </row>
    <row r="17" spans="1:23" s="327" customFormat="1" x14ac:dyDescent="0.2">
      <c r="A17" s="666" t="s">
        <v>324</v>
      </c>
      <c r="B17" s="667" t="s">
        <v>313</v>
      </c>
      <c r="C17" s="668">
        <v>43070</v>
      </c>
      <c r="D17" s="669">
        <v>63</v>
      </c>
      <c r="E17" s="669">
        <v>7</v>
      </c>
      <c r="F17" s="669">
        <v>31</v>
      </c>
      <c r="G17" s="669">
        <v>8</v>
      </c>
      <c r="H17" s="670">
        <f t="shared" si="0"/>
        <v>109</v>
      </c>
      <c r="I17" s="669">
        <v>106</v>
      </c>
      <c r="J17" s="669">
        <v>12</v>
      </c>
      <c r="K17" s="669">
        <v>110</v>
      </c>
      <c r="L17" s="669">
        <v>14</v>
      </c>
      <c r="M17" s="670">
        <f t="shared" si="1"/>
        <v>242</v>
      </c>
      <c r="N17" s="669">
        <v>90</v>
      </c>
      <c r="O17" s="669">
        <v>40</v>
      </c>
      <c r="P17" s="669">
        <v>43</v>
      </c>
      <c r="Q17" s="669">
        <v>32</v>
      </c>
      <c r="R17" s="671">
        <f t="shared" si="2"/>
        <v>205</v>
      </c>
      <c r="T17" s="611"/>
      <c r="U17" s="611"/>
      <c r="V17" s="611"/>
      <c r="W17" s="611"/>
    </row>
    <row r="18" spans="1:23" s="327" customFormat="1" x14ac:dyDescent="0.2">
      <c r="A18" s="666" t="s">
        <v>325</v>
      </c>
      <c r="B18" s="667" t="s">
        <v>313</v>
      </c>
      <c r="C18" s="668">
        <v>43070</v>
      </c>
      <c r="D18" s="669">
        <v>43</v>
      </c>
      <c r="E18" s="669">
        <v>15</v>
      </c>
      <c r="F18" s="669">
        <v>22</v>
      </c>
      <c r="G18" s="669">
        <v>14</v>
      </c>
      <c r="H18" s="670">
        <f t="shared" si="0"/>
        <v>94</v>
      </c>
      <c r="I18" s="669">
        <v>97</v>
      </c>
      <c r="J18" s="669">
        <v>53</v>
      </c>
      <c r="K18" s="669">
        <v>25</v>
      </c>
      <c r="L18" s="669">
        <v>153</v>
      </c>
      <c r="M18" s="670">
        <f t="shared" si="1"/>
        <v>328</v>
      </c>
      <c r="N18" s="669">
        <v>281</v>
      </c>
      <c r="O18" s="669">
        <v>97</v>
      </c>
      <c r="P18" s="669">
        <v>75</v>
      </c>
      <c r="Q18" s="669">
        <v>288</v>
      </c>
      <c r="R18" s="671">
        <f t="shared" si="2"/>
        <v>741</v>
      </c>
      <c r="T18" s="611"/>
      <c r="U18" s="611">
        <f>SUM(I5:I18)</f>
        <v>1298</v>
      </c>
      <c r="V18" s="611">
        <f>SUM(N5:N18)</f>
        <v>1344</v>
      </c>
      <c r="W18" s="611"/>
    </row>
    <row r="19" spans="1:23" s="327" customFormat="1" x14ac:dyDescent="0.2">
      <c r="A19" s="672" t="s">
        <v>422</v>
      </c>
      <c r="B19" s="673" t="s">
        <v>259</v>
      </c>
      <c r="C19" s="668">
        <v>43101</v>
      </c>
      <c r="D19" s="669">
        <v>120</v>
      </c>
      <c r="E19" s="669">
        <v>330</v>
      </c>
      <c r="F19" s="669">
        <v>299</v>
      </c>
      <c r="G19" s="669">
        <v>82</v>
      </c>
      <c r="H19" s="669">
        <f t="shared" si="0"/>
        <v>831</v>
      </c>
      <c r="I19" s="669">
        <v>353</v>
      </c>
      <c r="J19" s="669">
        <v>1183</v>
      </c>
      <c r="K19" s="669">
        <v>1265</v>
      </c>
      <c r="L19" s="669">
        <v>229</v>
      </c>
      <c r="M19" s="670">
        <f>SUM(I19:L19)</f>
        <v>3030</v>
      </c>
      <c r="N19" s="669">
        <v>365</v>
      </c>
      <c r="O19" s="669">
        <v>925</v>
      </c>
      <c r="P19" s="669">
        <v>985</v>
      </c>
      <c r="Q19" s="669">
        <v>331</v>
      </c>
      <c r="R19" s="671">
        <f>SUM(N19:Q19)</f>
        <v>2606</v>
      </c>
      <c r="T19" s="611">
        <f>I19</f>
        <v>353</v>
      </c>
      <c r="U19" s="611">
        <f>J19</f>
        <v>1183</v>
      </c>
      <c r="V19" s="611">
        <f>N19</f>
        <v>365</v>
      </c>
      <c r="W19" s="611">
        <f>O19</f>
        <v>925</v>
      </c>
    </row>
    <row r="20" spans="1:23" s="327" customFormat="1" x14ac:dyDescent="0.2">
      <c r="A20" s="672" t="s">
        <v>242</v>
      </c>
      <c r="B20" s="673" t="s">
        <v>258</v>
      </c>
      <c r="C20" s="668">
        <v>43040</v>
      </c>
      <c r="D20" s="674">
        <v>54</v>
      </c>
      <c r="E20" s="674">
        <v>4</v>
      </c>
      <c r="F20" s="674">
        <v>9</v>
      </c>
      <c r="G20" s="674">
        <v>8</v>
      </c>
      <c r="H20" s="670">
        <f t="shared" si="0"/>
        <v>75</v>
      </c>
      <c r="I20" s="674">
        <v>151</v>
      </c>
      <c r="J20" s="674">
        <v>16</v>
      </c>
      <c r="K20" s="674">
        <v>55</v>
      </c>
      <c r="L20" s="674">
        <v>20</v>
      </c>
      <c r="M20" s="670">
        <f t="shared" ref="M20:M38" si="3">SUM(I20:L20)</f>
        <v>242</v>
      </c>
      <c r="N20" s="674">
        <v>99</v>
      </c>
      <c r="O20" s="674">
        <v>22</v>
      </c>
      <c r="P20" s="674">
        <v>35</v>
      </c>
      <c r="Q20" s="674">
        <v>38</v>
      </c>
      <c r="R20" s="671">
        <f t="shared" ref="R20:R38" si="4">SUM(N20:Q20)</f>
        <v>194</v>
      </c>
      <c r="T20" s="611"/>
      <c r="U20" s="611"/>
      <c r="V20" s="611"/>
      <c r="W20" s="611"/>
    </row>
    <row r="21" spans="1:23" s="327" customFormat="1" x14ac:dyDescent="0.2">
      <c r="A21" s="672" t="s">
        <v>244</v>
      </c>
      <c r="B21" s="673" t="s">
        <v>258</v>
      </c>
      <c r="C21" s="668">
        <v>43040</v>
      </c>
      <c r="D21" s="674">
        <v>45</v>
      </c>
      <c r="E21" s="674">
        <v>12</v>
      </c>
      <c r="F21" s="674">
        <v>2</v>
      </c>
      <c r="G21" s="674">
        <v>5</v>
      </c>
      <c r="H21" s="670">
        <f t="shared" si="0"/>
        <v>64</v>
      </c>
      <c r="I21" s="674">
        <v>132</v>
      </c>
      <c r="J21" s="674">
        <v>23</v>
      </c>
      <c r="K21" s="674">
        <v>15</v>
      </c>
      <c r="L21" s="674">
        <v>108</v>
      </c>
      <c r="M21" s="670">
        <f t="shared" si="3"/>
        <v>278</v>
      </c>
      <c r="N21" s="674">
        <v>142</v>
      </c>
      <c r="O21" s="674">
        <v>21</v>
      </c>
      <c r="P21" s="674">
        <v>42</v>
      </c>
      <c r="Q21" s="674">
        <v>193</v>
      </c>
      <c r="R21" s="671">
        <f t="shared" si="4"/>
        <v>398</v>
      </c>
      <c r="T21" s="611"/>
      <c r="U21" s="611"/>
      <c r="V21" s="611"/>
      <c r="W21" s="611"/>
    </row>
    <row r="22" spans="1:23" s="327" customFormat="1" x14ac:dyDescent="0.2">
      <c r="A22" s="666" t="s">
        <v>245</v>
      </c>
      <c r="B22" s="667" t="s">
        <v>258</v>
      </c>
      <c r="C22" s="668">
        <v>43040</v>
      </c>
      <c r="D22" s="674">
        <v>17</v>
      </c>
      <c r="E22" s="674">
        <v>7</v>
      </c>
      <c r="F22" s="674">
        <v>3</v>
      </c>
      <c r="G22" s="674">
        <v>1</v>
      </c>
      <c r="H22" s="670">
        <f t="shared" si="0"/>
        <v>28</v>
      </c>
      <c r="I22" s="674">
        <v>47</v>
      </c>
      <c r="J22" s="674">
        <v>10</v>
      </c>
      <c r="K22" s="674">
        <v>26</v>
      </c>
      <c r="L22" s="674">
        <v>38</v>
      </c>
      <c r="M22" s="670">
        <f t="shared" si="3"/>
        <v>121</v>
      </c>
      <c r="N22" s="674">
        <v>44</v>
      </c>
      <c r="O22" s="674">
        <v>15</v>
      </c>
      <c r="P22" s="674">
        <v>15</v>
      </c>
      <c r="Q22" s="674">
        <v>39</v>
      </c>
      <c r="R22" s="671">
        <f t="shared" si="4"/>
        <v>113</v>
      </c>
      <c r="T22" s="611"/>
      <c r="U22" s="611"/>
      <c r="V22" s="611"/>
      <c r="W22" s="611"/>
    </row>
    <row r="23" spans="1:23" s="327" customFormat="1" x14ac:dyDescent="0.2">
      <c r="A23" s="666" t="s">
        <v>246</v>
      </c>
      <c r="B23" s="667" t="s">
        <v>258</v>
      </c>
      <c r="C23" s="668">
        <v>43040</v>
      </c>
      <c r="D23" s="674">
        <v>99</v>
      </c>
      <c r="E23" s="674">
        <v>4</v>
      </c>
      <c r="F23" s="674">
        <v>4</v>
      </c>
      <c r="G23" s="674">
        <v>2</v>
      </c>
      <c r="H23" s="670">
        <f t="shared" si="0"/>
        <v>109</v>
      </c>
      <c r="I23" s="674">
        <v>493</v>
      </c>
      <c r="J23" s="674">
        <v>22</v>
      </c>
      <c r="K23" s="674">
        <v>16</v>
      </c>
      <c r="L23" s="674">
        <v>79</v>
      </c>
      <c r="M23" s="670">
        <f t="shared" si="3"/>
        <v>610</v>
      </c>
      <c r="N23" s="674">
        <v>253</v>
      </c>
      <c r="O23" s="674">
        <v>31</v>
      </c>
      <c r="P23" s="674">
        <v>24</v>
      </c>
      <c r="Q23" s="674">
        <v>105</v>
      </c>
      <c r="R23" s="671">
        <f t="shared" si="4"/>
        <v>413</v>
      </c>
      <c r="T23" s="611"/>
      <c r="U23" s="611" t="s">
        <v>406</v>
      </c>
      <c r="V23" s="611" t="s">
        <v>407</v>
      </c>
      <c r="W23" s="611"/>
    </row>
    <row r="24" spans="1:23" s="327" customFormat="1" x14ac:dyDescent="0.2">
      <c r="A24" s="666" t="s">
        <v>243</v>
      </c>
      <c r="B24" s="667" t="s">
        <v>258</v>
      </c>
      <c r="C24" s="668">
        <v>43040</v>
      </c>
      <c r="D24" s="674">
        <v>25</v>
      </c>
      <c r="E24" s="674">
        <v>12</v>
      </c>
      <c r="F24" s="674">
        <v>1</v>
      </c>
      <c r="G24" s="674">
        <v>10</v>
      </c>
      <c r="H24" s="670">
        <f t="shared" si="0"/>
        <v>48</v>
      </c>
      <c r="I24" s="674">
        <v>72</v>
      </c>
      <c r="J24" s="674">
        <v>62</v>
      </c>
      <c r="K24" s="674">
        <v>14</v>
      </c>
      <c r="L24" s="674">
        <v>108</v>
      </c>
      <c r="M24" s="670">
        <f t="shared" si="3"/>
        <v>256</v>
      </c>
      <c r="N24" s="674">
        <v>136</v>
      </c>
      <c r="O24" s="674">
        <v>60</v>
      </c>
      <c r="P24" s="674">
        <v>53</v>
      </c>
      <c r="Q24" s="674">
        <v>114</v>
      </c>
      <c r="R24" s="671">
        <f t="shared" si="4"/>
        <v>363</v>
      </c>
      <c r="T24" s="611" t="s">
        <v>405</v>
      </c>
      <c r="U24" s="611">
        <f>SUM(I20:I24)</f>
        <v>895</v>
      </c>
      <c r="V24" s="611">
        <f>SUM(N20:N24)</f>
        <v>674</v>
      </c>
      <c r="W24" s="611"/>
    </row>
    <row r="25" spans="1:23" x14ac:dyDescent="0.2">
      <c r="A25" s="675" t="s">
        <v>247</v>
      </c>
      <c r="B25" s="676" t="s">
        <v>256</v>
      </c>
      <c r="C25" s="677">
        <v>43132</v>
      </c>
      <c r="D25" s="678">
        <v>35</v>
      </c>
      <c r="E25" s="678">
        <v>5</v>
      </c>
      <c r="F25" s="678">
        <v>2</v>
      </c>
      <c r="G25" s="678">
        <v>11</v>
      </c>
      <c r="H25" s="679">
        <f t="shared" si="0"/>
        <v>53</v>
      </c>
      <c r="I25" s="678">
        <v>178</v>
      </c>
      <c r="J25" s="678">
        <v>62</v>
      </c>
      <c r="K25" s="678">
        <v>163</v>
      </c>
      <c r="L25" s="678">
        <v>61</v>
      </c>
      <c r="M25" s="679">
        <f t="shared" si="3"/>
        <v>464</v>
      </c>
      <c r="N25" s="678">
        <v>207</v>
      </c>
      <c r="O25" s="678">
        <v>58</v>
      </c>
      <c r="P25" s="678">
        <v>131</v>
      </c>
      <c r="Q25" s="678">
        <v>128</v>
      </c>
      <c r="R25" s="680">
        <f t="shared" si="4"/>
        <v>524</v>
      </c>
      <c r="T25" s="610"/>
      <c r="U25" s="610"/>
      <c r="V25" s="610"/>
      <c r="W25" s="610"/>
    </row>
    <row r="26" spans="1:23" x14ac:dyDescent="0.2">
      <c r="A26" s="675" t="s">
        <v>248</v>
      </c>
      <c r="B26" s="676" t="s">
        <v>256</v>
      </c>
      <c r="C26" s="677">
        <v>43132</v>
      </c>
      <c r="D26" s="678">
        <v>90</v>
      </c>
      <c r="E26" s="678">
        <v>2</v>
      </c>
      <c r="F26" s="678">
        <v>11</v>
      </c>
      <c r="G26" s="678">
        <v>3</v>
      </c>
      <c r="H26" s="679">
        <v>116</v>
      </c>
      <c r="I26" s="678">
        <v>323</v>
      </c>
      <c r="J26" s="678">
        <v>25</v>
      </c>
      <c r="K26" s="678">
        <v>172</v>
      </c>
      <c r="L26" s="678">
        <v>23</v>
      </c>
      <c r="M26" s="679">
        <f t="shared" si="3"/>
        <v>543</v>
      </c>
      <c r="N26" s="678">
        <v>196</v>
      </c>
      <c r="O26" s="678">
        <v>91</v>
      </c>
      <c r="P26" s="678">
        <v>182</v>
      </c>
      <c r="Q26" s="678">
        <v>44</v>
      </c>
      <c r="R26" s="680">
        <f t="shared" si="4"/>
        <v>513</v>
      </c>
      <c r="T26" s="610"/>
      <c r="U26" s="610"/>
      <c r="V26" s="610"/>
      <c r="W26" s="610"/>
    </row>
    <row r="27" spans="1:23" x14ac:dyDescent="0.2">
      <c r="A27" s="675" t="s">
        <v>250</v>
      </c>
      <c r="B27" s="676" t="s">
        <v>256</v>
      </c>
      <c r="C27" s="677">
        <v>43132</v>
      </c>
      <c r="D27" s="678">
        <v>117</v>
      </c>
      <c r="E27" s="678">
        <v>4</v>
      </c>
      <c r="F27" s="678">
        <v>16</v>
      </c>
      <c r="G27" s="678">
        <v>13</v>
      </c>
      <c r="H27" s="679">
        <f t="shared" si="0"/>
        <v>150</v>
      </c>
      <c r="I27" s="678">
        <v>157</v>
      </c>
      <c r="J27" s="678">
        <v>43</v>
      </c>
      <c r="K27" s="678">
        <v>120</v>
      </c>
      <c r="L27" s="678">
        <v>88</v>
      </c>
      <c r="M27" s="679">
        <f t="shared" si="3"/>
        <v>408</v>
      </c>
      <c r="N27" s="678">
        <v>182</v>
      </c>
      <c r="O27" s="678">
        <v>101</v>
      </c>
      <c r="P27" s="678">
        <v>125</v>
      </c>
      <c r="Q27" s="678">
        <v>137</v>
      </c>
      <c r="R27" s="680">
        <f t="shared" si="4"/>
        <v>545</v>
      </c>
      <c r="T27" s="610"/>
      <c r="U27" s="610" t="s">
        <v>406</v>
      </c>
      <c r="V27" s="610" t="s">
        <v>407</v>
      </c>
      <c r="W27" s="610"/>
    </row>
    <row r="28" spans="1:23" x14ac:dyDescent="0.2">
      <c r="A28" s="675" t="s">
        <v>294</v>
      </c>
      <c r="B28" s="676" t="s">
        <v>256</v>
      </c>
      <c r="C28" s="677">
        <v>43132</v>
      </c>
      <c r="D28" s="678">
        <v>11</v>
      </c>
      <c r="E28" s="678">
        <v>12</v>
      </c>
      <c r="F28" s="678">
        <v>13</v>
      </c>
      <c r="G28" s="678">
        <v>7</v>
      </c>
      <c r="H28" s="679">
        <f t="shared" si="0"/>
        <v>43</v>
      </c>
      <c r="I28" s="678">
        <v>82</v>
      </c>
      <c r="J28" s="678">
        <v>52</v>
      </c>
      <c r="K28" s="678">
        <v>64</v>
      </c>
      <c r="L28" s="678">
        <v>32</v>
      </c>
      <c r="M28" s="679">
        <f t="shared" si="3"/>
        <v>230</v>
      </c>
      <c r="N28" s="678">
        <v>100</v>
      </c>
      <c r="O28" s="678">
        <v>94</v>
      </c>
      <c r="P28" s="678">
        <v>47</v>
      </c>
      <c r="Q28" s="678">
        <v>66</v>
      </c>
      <c r="R28" s="680">
        <f t="shared" si="4"/>
        <v>307</v>
      </c>
      <c r="T28" s="610" t="s">
        <v>408</v>
      </c>
      <c r="U28" s="610">
        <f>SUM(I25:I28)</f>
        <v>740</v>
      </c>
      <c r="V28" s="610">
        <f>SUM(N25:N28)</f>
        <v>685</v>
      </c>
      <c r="W28" s="610"/>
    </row>
    <row r="29" spans="1:23" x14ac:dyDescent="0.2">
      <c r="A29" s="675" t="s">
        <v>233</v>
      </c>
      <c r="B29" s="676" t="s">
        <v>181</v>
      </c>
      <c r="C29" s="677">
        <v>42979</v>
      </c>
      <c r="D29" s="679">
        <v>117</v>
      </c>
      <c r="E29" s="679">
        <v>0</v>
      </c>
      <c r="F29" s="679">
        <v>8</v>
      </c>
      <c r="G29" s="679">
        <v>9</v>
      </c>
      <c r="H29" s="679">
        <f t="shared" si="0"/>
        <v>134</v>
      </c>
      <c r="I29" s="679">
        <v>587</v>
      </c>
      <c r="J29" s="679">
        <v>14</v>
      </c>
      <c r="K29" s="679">
        <v>103</v>
      </c>
      <c r="L29" s="679">
        <v>66</v>
      </c>
      <c r="M29" s="679">
        <f t="shared" si="3"/>
        <v>770</v>
      </c>
      <c r="N29" s="679">
        <v>202</v>
      </c>
      <c r="O29" s="679">
        <v>36</v>
      </c>
      <c r="P29" s="679">
        <v>31</v>
      </c>
      <c r="Q29" s="679">
        <v>68</v>
      </c>
      <c r="R29" s="680">
        <f t="shared" si="4"/>
        <v>337</v>
      </c>
      <c r="T29" s="610"/>
      <c r="U29" s="610"/>
      <c r="V29" s="610"/>
      <c r="W29" s="610"/>
    </row>
    <row r="30" spans="1:23" x14ac:dyDescent="0.2">
      <c r="A30" s="675" t="s">
        <v>206</v>
      </c>
      <c r="B30" s="676" t="s">
        <v>181</v>
      </c>
      <c r="C30" s="677">
        <v>42979</v>
      </c>
      <c r="D30" s="679">
        <v>150</v>
      </c>
      <c r="E30" s="679">
        <v>14</v>
      </c>
      <c r="F30" s="679">
        <v>48</v>
      </c>
      <c r="G30" s="679">
        <v>8</v>
      </c>
      <c r="H30" s="679">
        <f t="shared" si="0"/>
        <v>220</v>
      </c>
      <c r="I30" s="679">
        <v>947</v>
      </c>
      <c r="J30" s="679">
        <v>66</v>
      </c>
      <c r="K30" s="679">
        <v>97</v>
      </c>
      <c r="L30" s="679">
        <v>88</v>
      </c>
      <c r="M30" s="679">
        <f t="shared" si="3"/>
        <v>1198</v>
      </c>
      <c r="N30" s="679">
        <v>438</v>
      </c>
      <c r="O30" s="679">
        <v>153</v>
      </c>
      <c r="P30" s="679">
        <v>131</v>
      </c>
      <c r="Q30" s="679">
        <v>148</v>
      </c>
      <c r="R30" s="680">
        <f t="shared" si="4"/>
        <v>870</v>
      </c>
      <c r="T30" s="610"/>
      <c r="U30" s="610"/>
      <c r="V30" s="610"/>
      <c r="W30" s="610"/>
    </row>
    <row r="31" spans="1:23" x14ac:dyDescent="0.2">
      <c r="A31" s="675" t="s">
        <v>235</v>
      </c>
      <c r="B31" s="676" t="s">
        <v>181</v>
      </c>
      <c r="C31" s="677">
        <v>42979</v>
      </c>
      <c r="D31" s="679">
        <v>95</v>
      </c>
      <c r="E31" s="679">
        <v>1</v>
      </c>
      <c r="F31" s="679">
        <v>1</v>
      </c>
      <c r="G31" s="679">
        <v>4</v>
      </c>
      <c r="H31" s="679">
        <f t="shared" si="0"/>
        <v>101</v>
      </c>
      <c r="I31" s="679">
        <v>477</v>
      </c>
      <c r="J31" s="679">
        <v>5</v>
      </c>
      <c r="K31" s="679">
        <v>82</v>
      </c>
      <c r="L31" s="679">
        <v>79</v>
      </c>
      <c r="M31" s="679">
        <f t="shared" si="3"/>
        <v>643</v>
      </c>
      <c r="N31" s="679">
        <v>222</v>
      </c>
      <c r="O31" s="679">
        <v>48</v>
      </c>
      <c r="P31" s="679">
        <v>28</v>
      </c>
      <c r="Q31" s="679">
        <v>117</v>
      </c>
      <c r="R31" s="680">
        <f t="shared" si="4"/>
        <v>415</v>
      </c>
      <c r="T31" s="610"/>
      <c r="U31" s="610"/>
      <c r="V31" s="610"/>
      <c r="W31" s="610"/>
    </row>
    <row r="32" spans="1:23" x14ac:dyDescent="0.2">
      <c r="A32" s="675" t="s">
        <v>181</v>
      </c>
      <c r="B32" s="676" t="s">
        <v>181</v>
      </c>
      <c r="C32" s="677">
        <v>42979</v>
      </c>
      <c r="D32" s="679">
        <v>130</v>
      </c>
      <c r="E32" s="679">
        <v>0</v>
      </c>
      <c r="F32" s="679">
        <v>0</v>
      </c>
      <c r="G32" s="679">
        <v>25</v>
      </c>
      <c r="H32" s="679">
        <f t="shared" si="0"/>
        <v>155</v>
      </c>
      <c r="I32" s="679">
        <v>485</v>
      </c>
      <c r="J32" s="679">
        <v>0</v>
      </c>
      <c r="K32" s="679">
        <v>0</v>
      </c>
      <c r="L32" s="679">
        <v>326</v>
      </c>
      <c r="M32" s="679">
        <f t="shared" si="3"/>
        <v>811</v>
      </c>
      <c r="N32" s="679">
        <v>332</v>
      </c>
      <c r="O32" s="679">
        <v>0</v>
      </c>
      <c r="P32" s="679">
        <v>0</v>
      </c>
      <c r="Q32" s="679">
        <v>192</v>
      </c>
      <c r="R32" s="680">
        <f t="shared" si="4"/>
        <v>524</v>
      </c>
      <c r="T32" s="610"/>
      <c r="U32" s="610"/>
      <c r="V32" s="610"/>
      <c r="W32" s="610"/>
    </row>
    <row r="33" spans="1:23" x14ac:dyDescent="0.2">
      <c r="A33" s="675" t="s">
        <v>423</v>
      </c>
      <c r="B33" s="676" t="s">
        <v>181</v>
      </c>
      <c r="C33" s="677">
        <v>42979</v>
      </c>
      <c r="D33" s="679">
        <v>64</v>
      </c>
      <c r="E33" s="679">
        <v>28</v>
      </c>
      <c r="F33" s="679">
        <v>25</v>
      </c>
      <c r="G33" s="679">
        <v>8</v>
      </c>
      <c r="H33" s="679">
        <f t="shared" si="0"/>
        <v>125</v>
      </c>
      <c r="I33" s="679">
        <v>279</v>
      </c>
      <c r="J33" s="679">
        <v>168</v>
      </c>
      <c r="K33" s="679">
        <v>160</v>
      </c>
      <c r="L33" s="679">
        <v>70</v>
      </c>
      <c r="M33" s="679">
        <f t="shared" si="3"/>
        <v>677</v>
      </c>
      <c r="N33" s="679">
        <v>102</v>
      </c>
      <c r="O33" s="679">
        <v>92</v>
      </c>
      <c r="P33" s="679">
        <v>137</v>
      </c>
      <c r="Q33" s="679">
        <v>77</v>
      </c>
      <c r="R33" s="680">
        <f t="shared" si="4"/>
        <v>408</v>
      </c>
      <c r="T33" s="610"/>
      <c r="U33" s="610"/>
      <c r="V33" s="610"/>
      <c r="W33" s="610"/>
    </row>
    <row r="34" spans="1:23" x14ac:dyDescent="0.2">
      <c r="A34" s="681" t="s">
        <v>234</v>
      </c>
      <c r="B34" s="682" t="s">
        <v>181</v>
      </c>
      <c r="C34" s="677">
        <v>42979</v>
      </c>
      <c r="D34" s="679">
        <v>45</v>
      </c>
      <c r="E34" s="679">
        <v>1</v>
      </c>
      <c r="F34" s="679">
        <v>12</v>
      </c>
      <c r="G34" s="679">
        <v>10</v>
      </c>
      <c r="H34" s="679">
        <f t="shared" si="0"/>
        <v>68</v>
      </c>
      <c r="I34" s="679">
        <v>329</v>
      </c>
      <c r="J34" s="679">
        <v>7</v>
      </c>
      <c r="K34" s="679">
        <v>64</v>
      </c>
      <c r="L34" s="679">
        <v>79</v>
      </c>
      <c r="M34" s="679">
        <f t="shared" si="3"/>
        <v>479</v>
      </c>
      <c r="N34" s="679">
        <v>125</v>
      </c>
      <c r="O34" s="679">
        <v>7</v>
      </c>
      <c r="P34" s="679">
        <v>15</v>
      </c>
      <c r="Q34" s="679">
        <v>53</v>
      </c>
      <c r="R34" s="680">
        <f t="shared" si="4"/>
        <v>200</v>
      </c>
      <c r="T34" s="610"/>
      <c r="U34" s="610" t="s">
        <v>406</v>
      </c>
      <c r="V34" s="610" t="s">
        <v>407</v>
      </c>
      <c r="W34" s="610"/>
    </row>
    <row r="35" spans="1:23" x14ac:dyDescent="0.2">
      <c r="A35" s="681" t="s">
        <v>232</v>
      </c>
      <c r="B35" s="682" t="s">
        <v>181</v>
      </c>
      <c r="C35" s="677">
        <v>42979</v>
      </c>
      <c r="D35" s="679">
        <v>37</v>
      </c>
      <c r="E35" s="679">
        <v>3</v>
      </c>
      <c r="F35" s="679">
        <v>5</v>
      </c>
      <c r="G35" s="679">
        <v>4</v>
      </c>
      <c r="H35" s="679">
        <f t="shared" si="0"/>
        <v>49</v>
      </c>
      <c r="I35" s="679">
        <v>171</v>
      </c>
      <c r="J35" s="679">
        <v>28</v>
      </c>
      <c r="K35" s="679">
        <v>29</v>
      </c>
      <c r="L35" s="679">
        <v>59</v>
      </c>
      <c r="M35" s="679">
        <f t="shared" si="3"/>
        <v>287</v>
      </c>
      <c r="N35" s="679">
        <v>77</v>
      </c>
      <c r="O35" s="679">
        <v>26</v>
      </c>
      <c r="P35" s="679">
        <v>12</v>
      </c>
      <c r="Q35" s="679">
        <v>39</v>
      </c>
      <c r="R35" s="680">
        <f t="shared" si="4"/>
        <v>154</v>
      </c>
      <c r="T35" s="610" t="s">
        <v>410</v>
      </c>
      <c r="U35" s="610">
        <f>SUM(I29:I35)</f>
        <v>3275</v>
      </c>
      <c r="V35" s="610">
        <f>SUM(N29:N35)</f>
        <v>1498</v>
      </c>
      <c r="W35" s="610"/>
    </row>
    <row r="36" spans="1:23" x14ac:dyDescent="0.2">
      <c r="A36" s="675" t="s">
        <v>249</v>
      </c>
      <c r="B36" s="676" t="s">
        <v>257</v>
      </c>
      <c r="C36" s="677">
        <v>43101</v>
      </c>
      <c r="D36" s="683">
        <v>16</v>
      </c>
      <c r="E36" s="683">
        <v>12</v>
      </c>
      <c r="F36" s="683">
        <v>8</v>
      </c>
      <c r="G36" s="683">
        <v>27</v>
      </c>
      <c r="H36" s="679">
        <f t="shared" si="0"/>
        <v>63</v>
      </c>
      <c r="I36" s="683">
        <v>75</v>
      </c>
      <c r="J36" s="683">
        <v>41</v>
      </c>
      <c r="K36" s="683">
        <v>16</v>
      </c>
      <c r="L36" s="683">
        <v>214</v>
      </c>
      <c r="M36" s="679">
        <f t="shared" si="3"/>
        <v>346</v>
      </c>
      <c r="N36" s="683">
        <v>68</v>
      </c>
      <c r="O36" s="683">
        <v>26</v>
      </c>
      <c r="P36" s="683">
        <v>10</v>
      </c>
      <c r="Q36" s="683">
        <v>87</v>
      </c>
      <c r="R36" s="680">
        <f t="shared" si="4"/>
        <v>191</v>
      </c>
      <c r="T36" s="610"/>
      <c r="U36" s="610"/>
      <c r="V36" s="610"/>
      <c r="W36" s="610"/>
    </row>
    <row r="37" spans="1:23" x14ac:dyDescent="0.2">
      <c r="A37" s="675" t="s">
        <v>251</v>
      </c>
      <c r="B37" s="676" t="s">
        <v>257</v>
      </c>
      <c r="C37" s="677">
        <v>43101</v>
      </c>
      <c r="D37" s="683">
        <v>16</v>
      </c>
      <c r="E37" s="683">
        <v>5</v>
      </c>
      <c r="F37" s="683">
        <v>11</v>
      </c>
      <c r="G37" s="683">
        <v>6</v>
      </c>
      <c r="H37" s="679">
        <f t="shared" si="0"/>
        <v>38</v>
      </c>
      <c r="I37" s="683">
        <v>58</v>
      </c>
      <c r="J37" s="683">
        <v>36</v>
      </c>
      <c r="K37" s="683">
        <v>21</v>
      </c>
      <c r="L37" s="683">
        <v>18</v>
      </c>
      <c r="M37" s="679">
        <f t="shared" si="3"/>
        <v>133</v>
      </c>
      <c r="N37" s="683">
        <v>78</v>
      </c>
      <c r="O37" s="683">
        <v>20</v>
      </c>
      <c r="P37" s="683">
        <v>31</v>
      </c>
      <c r="Q37" s="683">
        <v>39</v>
      </c>
      <c r="R37" s="680">
        <f t="shared" si="4"/>
        <v>168</v>
      </c>
      <c r="T37" s="610"/>
      <c r="U37" s="610" t="s">
        <v>406</v>
      </c>
      <c r="V37" s="610" t="s">
        <v>407</v>
      </c>
      <c r="W37" s="610"/>
    </row>
    <row r="38" spans="1:23" ht="13.5" thickBot="1" x14ac:dyDescent="0.25">
      <c r="A38" s="684" t="s">
        <v>254</v>
      </c>
      <c r="B38" s="685" t="s">
        <v>257</v>
      </c>
      <c r="C38" s="677">
        <v>43101</v>
      </c>
      <c r="D38" s="683">
        <v>44</v>
      </c>
      <c r="E38" s="683">
        <v>7</v>
      </c>
      <c r="F38" s="683">
        <v>21</v>
      </c>
      <c r="G38" s="683">
        <v>10</v>
      </c>
      <c r="H38" s="686">
        <f t="shared" si="0"/>
        <v>82</v>
      </c>
      <c r="I38" s="683">
        <v>187</v>
      </c>
      <c r="J38" s="683">
        <v>20</v>
      </c>
      <c r="K38" s="683">
        <v>54</v>
      </c>
      <c r="L38" s="683">
        <v>18</v>
      </c>
      <c r="M38" s="686">
        <f t="shared" si="3"/>
        <v>279</v>
      </c>
      <c r="N38" s="683">
        <v>150</v>
      </c>
      <c r="O38" s="683">
        <v>33</v>
      </c>
      <c r="P38" s="683">
        <v>52</v>
      </c>
      <c r="Q38" s="683">
        <v>37</v>
      </c>
      <c r="R38" s="687">
        <f t="shared" si="4"/>
        <v>272</v>
      </c>
      <c r="T38" s="610" t="s">
        <v>412</v>
      </c>
      <c r="U38" s="610">
        <f>SUM(I36:I38)</f>
        <v>320</v>
      </c>
      <c r="V38" s="610">
        <f>SUM(N36:N38)</f>
        <v>296</v>
      </c>
      <c r="W38" s="610"/>
    </row>
    <row r="39" spans="1:23" ht="13.5" thickBot="1" x14ac:dyDescent="0.25">
      <c r="A39" s="688"/>
      <c r="B39" s="689" t="s">
        <v>17</v>
      </c>
      <c r="C39" s="690"/>
      <c r="D39" s="691">
        <f>SUM(D5:D38)</f>
        <v>1863</v>
      </c>
      <c r="E39" s="691">
        <f t="shared" ref="E39:R39" si="5">SUM(E5:E38)</f>
        <v>602</v>
      </c>
      <c r="F39" s="691">
        <f t="shared" si="5"/>
        <v>782</v>
      </c>
      <c r="G39" s="691">
        <f t="shared" si="5"/>
        <v>655</v>
      </c>
      <c r="H39" s="692">
        <f t="shared" si="5"/>
        <v>3912</v>
      </c>
      <c r="I39" s="692">
        <f t="shared" si="5"/>
        <v>6881</v>
      </c>
      <c r="J39" s="692">
        <f t="shared" si="5"/>
        <v>2365</v>
      </c>
      <c r="K39" s="692">
        <f t="shared" si="5"/>
        <v>3112</v>
      </c>
      <c r="L39" s="692">
        <f t="shared" si="5"/>
        <v>2809</v>
      </c>
      <c r="M39" s="692">
        <f t="shared" si="5"/>
        <v>15167</v>
      </c>
      <c r="N39" s="692">
        <f t="shared" si="5"/>
        <v>4862</v>
      </c>
      <c r="O39" s="692">
        <f t="shared" si="5"/>
        <v>2455</v>
      </c>
      <c r="P39" s="692">
        <f t="shared" si="5"/>
        <v>2684</v>
      </c>
      <c r="Q39" s="692">
        <f t="shared" si="5"/>
        <v>3075</v>
      </c>
      <c r="R39" s="693">
        <f t="shared" si="5"/>
        <v>13076</v>
      </c>
    </row>
    <row r="40" spans="1:23" ht="12.75" customHeight="1" x14ac:dyDescent="0.2">
      <c r="A40" s="943" t="s">
        <v>97</v>
      </c>
      <c r="B40" s="945" t="s">
        <v>255</v>
      </c>
      <c r="C40" s="947" t="s">
        <v>293</v>
      </c>
      <c r="D40" s="954" t="s">
        <v>360</v>
      </c>
      <c r="E40" s="954"/>
      <c r="F40" s="954"/>
      <c r="G40" s="954"/>
      <c r="H40" s="951" t="s">
        <v>361</v>
      </c>
      <c r="I40" s="954" t="s">
        <v>359</v>
      </c>
      <c r="J40" s="954"/>
      <c r="K40" s="954"/>
      <c r="L40" s="954"/>
      <c r="M40" s="951" t="s">
        <v>363</v>
      </c>
      <c r="N40" s="954" t="s">
        <v>356</v>
      </c>
      <c r="O40" s="954"/>
      <c r="P40" s="954"/>
      <c r="Q40" s="954"/>
      <c r="R40" s="970" t="s">
        <v>362</v>
      </c>
    </row>
    <row r="41" spans="1:23" x14ac:dyDescent="0.2">
      <c r="A41" s="943"/>
      <c r="B41" s="946"/>
      <c r="C41" s="947"/>
      <c r="D41" s="950" t="s">
        <v>99</v>
      </c>
      <c r="E41" s="950"/>
      <c r="F41" s="950" t="s">
        <v>100</v>
      </c>
      <c r="G41" s="950"/>
      <c r="H41" s="952"/>
      <c r="I41" s="950" t="s">
        <v>99</v>
      </c>
      <c r="J41" s="950"/>
      <c r="K41" s="950" t="s">
        <v>100</v>
      </c>
      <c r="L41" s="950"/>
      <c r="M41" s="952"/>
      <c r="N41" s="950" t="s">
        <v>99</v>
      </c>
      <c r="O41" s="950"/>
      <c r="P41" s="950" t="s">
        <v>100</v>
      </c>
      <c r="Q41" s="950"/>
      <c r="R41" s="971"/>
    </row>
    <row r="42" spans="1:23" x14ac:dyDescent="0.2">
      <c r="A42" s="944"/>
      <c r="B42" s="946"/>
      <c r="C42" s="946"/>
      <c r="D42" s="694" t="s">
        <v>101</v>
      </c>
      <c r="E42" s="694" t="s">
        <v>102</v>
      </c>
      <c r="F42" s="694" t="s">
        <v>101</v>
      </c>
      <c r="G42" s="694" t="s">
        <v>102</v>
      </c>
      <c r="H42" s="953"/>
      <c r="I42" s="694" t="s">
        <v>101</v>
      </c>
      <c r="J42" s="694" t="s">
        <v>102</v>
      </c>
      <c r="K42" s="694" t="s">
        <v>101</v>
      </c>
      <c r="L42" s="694" t="s">
        <v>102</v>
      </c>
      <c r="M42" s="953"/>
      <c r="N42" s="694" t="s">
        <v>101</v>
      </c>
      <c r="O42" s="694" t="s">
        <v>102</v>
      </c>
      <c r="P42" s="694" t="s">
        <v>101</v>
      </c>
      <c r="Q42" s="694" t="s">
        <v>102</v>
      </c>
      <c r="R42" s="972"/>
    </row>
    <row r="43" spans="1:23" s="327" customFormat="1" x14ac:dyDescent="0.2">
      <c r="A43" s="666" t="s">
        <v>322</v>
      </c>
      <c r="B43" s="667" t="s">
        <v>313</v>
      </c>
      <c r="C43" s="668">
        <v>43070</v>
      </c>
      <c r="D43" s="669">
        <v>25</v>
      </c>
      <c r="E43" s="669">
        <v>37</v>
      </c>
      <c r="F43" s="669">
        <v>24</v>
      </c>
      <c r="G43" s="669">
        <v>36</v>
      </c>
      <c r="H43" s="670">
        <f t="shared" ref="H43:H57" si="6">SUM(D43:G43)</f>
        <v>122</v>
      </c>
      <c r="I43" s="669">
        <v>58</v>
      </c>
      <c r="J43" s="669">
        <v>32</v>
      </c>
      <c r="K43" s="669">
        <v>34</v>
      </c>
      <c r="L43" s="669">
        <v>28</v>
      </c>
      <c r="M43" s="670">
        <f t="shared" ref="M43:M56" si="7">SUM(I43:L43)</f>
        <v>152</v>
      </c>
      <c r="N43" s="957" t="s">
        <v>444</v>
      </c>
      <c r="O43" s="958"/>
      <c r="P43" s="958"/>
      <c r="Q43" s="958"/>
      <c r="R43" s="959"/>
    </row>
    <row r="44" spans="1:23" s="327" customFormat="1" x14ac:dyDescent="0.2">
      <c r="A44" s="666" t="s">
        <v>327</v>
      </c>
      <c r="B44" s="667" t="s">
        <v>313</v>
      </c>
      <c r="C44" s="668">
        <v>43070</v>
      </c>
      <c r="D44" s="669">
        <v>61</v>
      </c>
      <c r="E44" s="669">
        <v>28</v>
      </c>
      <c r="F44" s="669">
        <v>56</v>
      </c>
      <c r="G44" s="669">
        <v>18</v>
      </c>
      <c r="H44" s="670">
        <f t="shared" si="6"/>
        <v>163</v>
      </c>
      <c r="I44" s="669">
        <v>96</v>
      </c>
      <c r="J44" s="669">
        <v>66</v>
      </c>
      <c r="K44" s="669">
        <v>37</v>
      </c>
      <c r="L44" s="669">
        <v>95</v>
      </c>
      <c r="M44" s="670">
        <f t="shared" si="7"/>
        <v>294</v>
      </c>
      <c r="N44" s="960"/>
      <c r="O44" s="961"/>
      <c r="P44" s="961"/>
      <c r="Q44" s="961"/>
      <c r="R44" s="962"/>
    </row>
    <row r="45" spans="1:23" s="327" customFormat="1" x14ac:dyDescent="0.2">
      <c r="A45" s="666" t="s">
        <v>319</v>
      </c>
      <c r="B45" s="667" t="s">
        <v>313</v>
      </c>
      <c r="C45" s="668">
        <v>43070</v>
      </c>
      <c r="D45" s="669">
        <v>67</v>
      </c>
      <c r="E45" s="669">
        <v>90</v>
      </c>
      <c r="F45" s="669">
        <v>58</v>
      </c>
      <c r="G45" s="669">
        <v>85</v>
      </c>
      <c r="H45" s="670">
        <f t="shared" si="6"/>
        <v>300</v>
      </c>
      <c r="I45" s="669">
        <v>82</v>
      </c>
      <c r="J45" s="669">
        <v>72</v>
      </c>
      <c r="K45" s="669">
        <v>58</v>
      </c>
      <c r="L45" s="669">
        <v>137</v>
      </c>
      <c r="M45" s="670">
        <f t="shared" si="7"/>
        <v>349</v>
      </c>
      <c r="N45" s="960"/>
      <c r="O45" s="961"/>
      <c r="P45" s="961"/>
      <c r="Q45" s="961"/>
      <c r="R45" s="962"/>
    </row>
    <row r="46" spans="1:23" s="327" customFormat="1" x14ac:dyDescent="0.2">
      <c r="A46" s="666" t="s">
        <v>318</v>
      </c>
      <c r="B46" s="667" t="s">
        <v>313</v>
      </c>
      <c r="C46" s="668">
        <v>43070</v>
      </c>
      <c r="D46" s="669">
        <v>29</v>
      </c>
      <c r="E46" s="669">
        <v>30</v>
      </c>
      <c r="F46" s="669">
        <v>19</v>
      </c>
      <c r="G46" s="669">
        <v>43</v>
      </c>
      <c r="H46" s="670">
        <f t="shared" si="6"/>
        <v>121</v>
      </c>
      <c r="I46" s="669">
        <v>59</v>
      </c>
      <c r="J46" s="669">
        <v>52</v>
      </c>
      <c r="K46" s="669">
        <v>16</v>
      </c>
      <c r="L46" s="669">
        <v>66</v>
      </c>
      <c r="M46" s="670">
        <f t="shared" si="7"/>
        <v>193</v>
      </c>
      <c r="N46" s="960"/>
      <c r="O46" s="961"/>
      <c r="P46" s="961"/>
      <c r="Q46" s="961"/>
      <c r="R46" s="962"/>
    </row>
    <row r="47" spans="1:23" s="327" customFormat="1" x14ac:dyDescent="0.2">
      <c r="A47" s="666" t="s">
        <v>314</v>
      </c>
      <c r="B47" s="667" t="s">
        <v>313</v>
      </c>
      <c r="C47" s="668">
        <v>43070</v>
      </c>
      <c r="D47" s="669">
        <v>177</v>
      </c>
      <c r="E47" s="669">
        <v>0</v>
      </c>
      <c r="F47" s="669">
        <v>0</v>
      </c>
      <c r="G47" s="669">
        <v>131</v>
      </c>
      <c r="H47" s="670">
        <f t="shared" si="6"/>
        <v>308</v>
      </c>
      <c r="I47" s="669">
        <v>256</v>
      </c>
      <c r="J47" s="669">
        <v>0</v>
      </c>
      <c r="K47" s="669">
        <v>0</v>
      </c>
      <c r="L47" s="669">
        <v>179</v>
      </c>
      <c r="M47" s="670">
        <f t="shared" si="7"/>
        <v>435</v>
      </c>
      <c r="N47" s="960"/>
      <c r="O47" s="961"/>
      <c r="P47" s="961"/>
      <c r="Q47" s="961"/>
      <c r="R47" s="962"/>
    </row>
    <row r="48" spans="1:23" s="327" customFormat="1" x14ac:dyDescent="0.2">
      <c r="A48" s="666" t="s">
        <v>320</v>
      </c>
      <c r="B48" s="667" t="s">
        <v>313</v>
      </c>
      <c r="C48" s="668">
        <v>43070</v>
      </c>
      <c r="D48" s="669">
        <v>64</v>
      </c>
      <c r="E48" s="669">
        <v>76</v>
      </c>
      <c r="F48" s="669">
        <v>80</v>
      </c>
      <c r="G48" s="669">
        <v>67</v>
      </c>
      <c r="H48" s="670">
        <f t="shared" si="6"/>
        <v>287</v>
      </c>
      <c r="I48" s="669">
        <v>49</v>
      </c>
      <c r="J48" s="669">
        <v>83</v>
      </c>
      <c r="K48" s="669">
        <v>54</v>
      </c>
      <c r="L48" s="669">
        <v>107</v>
      </c>
      <c r="M48" s="670">
        <f t="shared" si="7"/>
        <v>293</v>
      </c>
      <c r="N48" s="960"/>
      <c r="O48" s="961"/>
      <c r="P48" s="961"/>
      <c r="Q48" s="961"/>
      <c r="R48" s="962"/>
    </row>
    <row r="49" spans="1:18" s="327" customFormat="1" x14ac:dyDescent="0.2">
      <c r="A49" s="666" t="s">
        <v>323</v>
      </c>
      <c r="B49" s="667" t="s">
        <v>313</v>
      </c>
      <c r="C49" s="668">
        <v>43070</v>
      </c>
      <c r="D49" s="669">
        <v>100</v>
      </c>
      <c r="E49" s="669">
        <v>39</v>
      </c>
      <c r="F49" s="669">
        <v>109</v>
      </c>
      <c r="G49" s="669">
        <v>47</v>
      </c>
      <c r="H49" s="670">
        <f t="shared" si="6"/>
        <v>295</v>
      </c>
      <c r="I49" s="669">
        <v>105</v>
      </c>
      <c r="J49" s="669">
        <v>33</v>
      </c>
      <c r="K49" s="669">
        <v>33</v>
      </c>
      <c r="L49" s="669">
        <v>132</v>
      </c>
      <c r="M49" s="670">
        <f t="shared" si="7"/>
        <v>303</v>
      </c>
      <c r="N49" s="960"/>
      <c r="O49" s="961"/>
      <c r="P49" s="961"/>
      <c r="Q49" s="961"/>
      <c r="R49" s="962"/>
    </row>
    <row r="50" spans="1:18" s="327" customFormat="1" x14ac:dyDescent="0.2">
      <c r="A50" s="666" t="s">
        <v>326</v>
      </c>
      <c r="B50" s="667" t="s">
        <v>313</v>
      </c>
      <c r="C50" s="668">
        <v>43070</v>
      </c>
      <c r="D50" s="669">
        <v>44</v>
      </c>
      <c r="E50" s="669">
        <v>95</v>
      </c>
      <c r="F50" s="669">
        <v>58</v>
      </c>
      <c r="G50" s="669">
        <v>73</v>
      </c>
      <c r="H50" s="670">
        <f t="shared" si="6"/>
        <v>270</v>
      </c>
      <c r="I50" s="669">
        <v>101</v>
      </c>
      <c r="J50" s="669">
        <v>95</v>
      </c>
      <c r="K50" s="669">
        <v>82</v>
      </c>
      <c r="L50" s="669">
        <v>184</v>
      </c>
      <c r="M50" s="670">
        <f t="shared" si="7"/>
        <v>462</v>
      </c>
      <c r="N50" s="960"/>
      <c r="O50" s="961"/>
      <c r="P50" s="961"/>
      <c r="Q50" s="961"/>
      <c r="R50" s="962"/>
    </row>
    <row r="51" spans="1:18" s="327" customFormat="1" x14ac:dyDescent="0.2">
      <c r="A51" s="666" t="s">
        <v>316</v>
      </c>
      <c r="B51" s="667" t="s">
        <v>313</v>
      </c>
      <c r="C51" s="668">
        <v>43070</v>
      </c>
      <c r="D51" s="669">
        <v>31</v>
      </c>
      <c r="E51" s="669">
        <v>8</v>
      </c>
      <c r="F51" s="669">
        <v>8</v>
      </c>
      <c r="G51" s="669">
        <v>37</v>
      </c>
      <c r="H51" s="670">
        <f t="shared" si="6"/>
        <v>84</v>
      </c>
      <c r="I51" s="669">
        <v>111</v>
      </c>
      <c r="J51" s="669">
        <v>16</v>
      </c>
      <c r="K51" s="669">
        <v>30</v>
      </c>
      <c r="L51" s="669">
        <v>51</v>
      </c>
      <c r="M51" s="670">
        <f t="shared" si="7"/>
        <v>208</v>
      </c>
      <c r="N51" s="960"/>
      <c r="O51" s="961"/>
      <c r="P51" s="961"/>
      <c r="Q51" s="961"/>
      <c r="R51" s="962"/>
    </row>
    <row r="52" spans="1:18" s="327" customFormat="1" x14ac:dyDescent="0.2">
      <c r="A52" s="666" t="s">
        <v>317</v>
      </c>
      <c r="B52" s="667" t="s">
        <v>313</v>
      </c>
      <c r="C52" s="668">
        <v>43070</v>
      </c>
      <c r="D52" s="669">
        <v>18</v>
      </c>
      <c r="E52" s="669">
        <v>6</v>
      </c>
      <c r="F52" s="669">
        <v>4</v>
      </c>
      <c r="G52" s="669">
        <v>33</v>
      </c>
      <c r="H52" s="670">
        <f t="shared" si="6"/>
        <v>61</v>
      </c>
      <c r="I52" s="669">
        <v>28</v>
      </c>
      <c r="J52" s="669">
        <v>9</v>
      </c>
      <c r="K52" s="669">
        <v>15</v>
      </c>
      <c r="L52" s="669">
        <v>34</v>
      </c>
      <c r="M52" s="670">
        <f t="shared" si="7"/>
        <v>86</v>
      </c>
      <c r="N52" s="960"/>
      <c r="O52" s="961"/>
      <c r="P52" s="961"/>
      <c r="Q52" s="961"/>
      <c r="R52" s="962"/>
    </row>
    <row r="53" spans="1:18" s="327" customFormat="1" x14ac:dyDescent="0.2">
      <c r="A53" s="666" t="s">
        <v>321</v>
      </c>
      <c r="B53" s="667" t="s">
        <v>313</v>
      </c>
      <c r="C53" s="668">
        <v>43070</v>
      </c>
      <c r="D53" s="669">
        <v>96</v>
      </c>
      <c r="E53" s="669">
        <v>47</v>
      </c>
      <c r="F53" s="669">
        <v>76</v>
      </c>
      <c r="G53" s="669">
        <v>57</v>
      </c>
      <c r="H53" s="670">
        <f t="shared" si="6"/>
        <v>276</v>
      </c>
      <c r="I53" s="669">
        <v>277</v>
      </c>
      <c r="J53" s="669">
        <v>42</v>
      </c>
      <c r="K53" s="669">
        <v>93</v>
      </c>
      <c r="L53" s="669">
        <v>78</v>
      </c>
      <c r="M53" s="670">
        <f t="shared" si="7"/>
        <v>490</v>
      </c>
      <c r="N53" s="960"/>
      <c r="O53" s="961"/>
      <c r="P53" s="961"/>
      <c r="Q53" s="961"/>
      <c r="R53" s="962"/>
    </row>
    <row r="54" spans="1:18" s="327" customFormat="1" x14ac:dyDescent="0.2">
      <c r="A54" s="666" t="s">
        <v>315</v>
      </c>
      <c r="B54" s="667" t="s">
        <v>313</v>
      </c>
      <c r="C54" s="668">
        <v>43070</v>
      </c>
      <c r="D54" s="669">
        <v>36</v>
      </c>
      <c r="E54" s="669">
        <v>7</v>
      </c>
      <c r="F54" s="669">
        <v>5</v>
      </c>
      <c r="G54" s="669">
        <v>83</v>
      </c>
      <c r="H54" s="670">
        <f t="shared" si="6"/>
        <v>131</v>
      </c>
      <c r="I54" s="669">
        <v>57</v>
      </c>
      <c r="J54" s="669">
        <v>26</v>
      </c>
      <c r="K54" s="669">
        <v>8</v>
      </c>
      <c r="L54" s="669">
        <v>85</v>
      </c>
      <c r="M54" s="670">
        <f t="shared" si="7"/>
        <v>176</v>
      </c>
      <c r="N54" s="960"/>
      <c r="O54" s="961"/>
      <c r="P54" s="961"/>
      <c r="Q54" s="961"/>
      <c r="R54" s="962"/>
    </row>
    <row r="55" spans="1:18" s="327" customFormat="1" x14ac:dyDescent="0.2">
      <c r="A55" s="666" t="s">
        <v>324</v>
      </c>
      <c r="B55" s="667" t="s">
        <v>313</v>
      </c>
      <c r="C55" s="668">
        <v>43070</v>
      </c>
      <c r="D55" s="669">
        <v>35</v>
      </c>
      <c r="E55" s="669">
        <v>96</v>
      </c>
      <c r="F55" s="669">
        <v>47</v>
      </c>
      <c r="G55" s="669">
        <v>46</v>
      </c>
      <c r="H55" s="670">
        <f t="shared" si="6"/>
        <v>224</v>
      </c>
      <c r="I55" s="669">
        <v>79</v>
      </c>
      <c r="J55" s="669">
        <v>69</v>
      </c>
      <c r="K55" s="669">
        <v>46</v>
      </c>
      <c r="L55" s="669">
        <v>151</v>
      </c>
      <c r="M55" s="670">
        <f t="shared" si="7"/>
        <v>345</v>
      </c>
      <c r="N55" s="960"/>
      <c r="O55" s="961"/>
      <c r="P55" s="961"/>
      <c r="Q55" s="961"/>
      <c r="R55" s="962"/>
    </row>
    <row r="56" spans="1:18" s="327" customFormat="1" x14ac:dyDescent="0.2">
      <c r="A56" s="666" t="s">
        <v>325</v>
      </c>
      <c r="B56" s="667" t="s">
        <v>313</v>
      </c>
      <c r="C56" s="668">
        <v>43070</v>
      </c>
      <c r="D56" s="669">
        <v>244</v>
      </c>
      <c r="E56" s="669">
        <v>72</v>
      </c>
      <c r="F56" s="669">
        <v>100</v>
      </c>
      <c r="G56" s="669">
        <v>102</v>
      </c>
      <c r="H56" s="670">
        <f t="shared" si="6"/>
        <v>518</v>
      </c>
      <c r="I56" s="669">
        <v>263</v>
      </c>
      <c r="J56" s="669">
        <v>61</v>
      </c>
      <c r="K56" s="669">
        <v>83</v>
      </c>
      <c r="L56" s="669">
        <v>114</v>
      </c>
      <c r="M56" s="670">
        <f t="shared" si="7"/>
        <v>521</v>
      </c>
      <c r="N56" s="960"/>
      <c r="O56" s="963"/>
      <c r="P56" s="963"/>
      <c r="Q56" s="963"/>
      <c r="R56" s="962"/>
    </row>
    <row r="57" spans="1:18" s="327" customFormat="1" x14ac:dyDescent="0.2">
      <c r="A57" s="672" t="s">
        <v>422</v>
      </c>
      <c r="B57" s="673" t="s">
        <v>259</v>
      </c>
      <c r="C57" s="668">
        <v>43101</v>
      </c>
      <c r="D57" s="669">
        <v>214</v>
      </c>
      <c r="E57" s="669">
        <v>623</v>
      </c>
      <c r="F57" s="669">
        <v>573</v>
      </c>
      <c r="G57" s="669">
        <v>244</v>
      </c>
      <c r="H57" s="670">
        <f t="shared" si="6"/>
        <v>1654</v>
      </c>
      <c r="I57" s="669">
        <v>587</v>
      </c>
      <c r="J57" s="669">
        <v>1719</v>
      </c>
      <c r="K57" s="669">
        <v>1269</v>
      </c>
      <c r="L57" s="669">
        <v>760</v>
      </c>
      <c r="M57" s="670">
        <f>SUM(I57:L57)</f>
        <v>4335</v>
      </c>
      <c r="N57" s="964"/>
      <c r="O57" s="965"/>
      <c r="P57" s="965"/>
      <c r="Q57" s="965"/>
      <c r="R57" s="966"/>
    </row>
    <row r="58" spans="1:18" ht="12.75" customHeight="1" x14ac:dyDescent="0.2">
      <c r="A58" s="675" t="s">
        <v>242</v>
      </c>
      <c r="B58" s="676" t="s">
        <v>258</v>
      </c>
      <c r="C58" s="677">
        <v>43040</v>
      </c>
      <c r="D58" s="678">
        <v>97</v>
      </c>
      <c r="E58" s="678">
        <v>50</v>
      </c>
      <c r="F58" s="678">
        <v>7</v>
      </c>
      <c r="G58" s="678">
        <v>67</v>
      </c>
      <c r="H58" s="679">
        <f t="shared" ref="H58:H76" si="8">SUM(D58:G58)</f>
        <v>221</v>
      </c>
      <c r="I58" s="678">
        <v>79</v>
      </c>
      <c r="J58" s="678">
        <v>29</v>
      </c>
      <c r="K58" s="678">
        <v>26</v>
      </c>
      <c r="L58" s="678">
        <v>125</v>
      </c>
      <c r="M58" s="679">
        <f t="shared" ref="M58:M76" si="9">SUM(I58:L58)</f>
        <v>259</v>
      </c>
      <c r="N58" s="964"/>
      <c r="O58" s="965"/>
      <c r="P58" s="965"/>
      <c r="Q58" s="965"/>
      <c r="R58" s="966"/>
    </row>
    <row r="59" spans="1:18" x14ac:dyDescent="0.2">
      <c r="A59" s="675" t="s">
        <v>244</v>
      </c>
      <c r="B59" s="676" t="s">
        <v>258</v>
      </c>
      <c r="C59" s="677">
        <v>43040</v>
      </c>
      <c r="D59" s="678">
        <v>149</v>
      </c>
      <c r="E59" s="678">
        <v>12</v>
      </c>
      <c r="F59" s="678">
        <v>24</v>
      </c>
      <c r="G59" s="678">
        <v>100</v>
      </c>
      <c r="H59" s="679">
        <f t="shared" si="8"/>
        <v>285</v>
      </c>
      <c r="I59" s="678">
        <v>189</v>
      </c>
      <c r="J59" s="678">
        <v>28</v>
      </c>
      <c r="K59" s="678">
        <v>46</v>
      </c>
      <c r="L59" s="678">
        <v>200</v>
      </c>
      <c r="M59" s="679">
        <f t="shared" si="9"/>
        <v>463</v>
      </c>
      <c r="N59" s="964"/>
      <c r="O59" s="965"/>
      <c r="P59" s="965"/>
      <c r="Q59" s="965"/>
      <c r="R59" s="966"/>
    </row>
    <row r="60" spans="1:18" x14ac:dyDescent="0.2">
      <c r="A60" s="681" t="s">
        <v>245</v>
      </c>
      <c r="B60" s="682" t="s">
        <v>258</v>
      </c>
      <c r="C60" s="677">
        <v>43040</v>
      </c>
      <c r="D60" s="678">
        <v>32</v>
      </c>
      <c r="E60" s="678">
        <v>30</v>
      </c>
      <c r="F60" s="678">
        <v>15</v>
      </c>
      <c r="G60" s="678">
        <v>25</v>
      </c>
      <c r="H60" s="679">
        <f t="shared" si="8"/>
        <v>102</v>
      </c>
      <c r="I60" s="678">
        <v>70</v>
      </c>
      <c r="J60" s="678">
        <v>23</v>
      </c>
      <c r="K60" s="678">
        <v>33</v>
      </c>
      <c r="L60" s="678">
        <v>63</v>
      </c>
      <c r="M60" s="679">
        <f t="shared" si="9"/>
        <v>189</v>
      </c>
      <c r="N60" s="964"/>
      <c r="O60" s="965"/>
      <c r="P60" s="965"/>
      <c r="Q60" s="965"/>
      <c r="R60" s="966"/>
    </row>
    <row r="61" spans="1:18" x14ac:dyDescent="0.2">
      <c r="A61" s="681" t="s">
        <v>246</v>
      </c>
      <c r="B61" s="682" t="s">
        <v>258</v>
      </c>
      <c r="C61" s="677">
        <v>43040</v>
      </c>
      <c r="D61" s="678">
        <v>146</v>
      </c>
      <c r="E61" s="678">
        <v>13</v>
      </c>
      <c r="F61" s="678">
        <v>8</v>
      </c>
      <c r="G61" s="678">
        <v>118</v>
      </c>
      <c r="H61" s="679">
        <f t="shared" si="8"/>
        <v>285</v>
      </c>
      <c r="I61" s="678">
        <v>234</v>
      </c>
      <c r="J61" s="678">
        <v>16</v>
      </c>
      <c r="K61" s="678">
        <v>34</v>
      </c>
      <c r="L61" s="678">
        <v>427</v>
      </c>
      <c r="M61" s="679">
        <f t="shared" si="9"/>
        <v>711</v>
      </c>
      <c r="N61" s="964"/>
      <c r="O61" s="965"/>
      <c r="P61" s="965"/>
      <c r="Q61" s="965"/>
      <c r="R61" s="966"/>
    </row>
    <row r="62" spans="1:18" x14ac:dyDescent="0.2">
      <c r="A62" s="681" t="s">
        <v>243</v>
      </c>
      <c r="B62" s="682" t="s">
        <v>258</v>
      </c>
      <c r="C62" s="677">
        <v>43040</v>
      </c>
      <c r="D62" s="678">
        <v>117</v>
      </c>
      <c r="E62" s="678">
        <v>44</v>
      </c>
      <c r="F62" s="678">
        <v>114</v>
      </c>
      <c r="G62" s="678">
        <v>56</v>
      </c>
      <c r="H62" s="679">
        <f t="shared" si="8"/>
        <v>331</v>
      </c>
      <c r="I62" s="678">
        <v>166</v>
      </c>
      <c r="J62" s="678">
        <v>31</v>
      </c>
      <c r="K62" s="678">
        <v>87</v>
      </c>
      <c r="L62" s="678">
        <v>135</v>
      </c>
      <c r="M62" s="679">
        <f t="shared" si="9"/>
        <v>419</v>
      </c>
      <c r="N62" s="964"/>
      <c r="O62" s="965"/>
      <c r="P62" s="965"/>
      <c r="Q62" s="965"/>
      <c r="R62" s="966"/>
    </row>
    <row r="63" spans="1:18" x14ac:dyDescent="0.2">
      <c r="A63" s="675" t="s">
        <v>247</v>
      </c>
      <c r="B63" s="676" t="s">
        <v>256</v>
      </c>
      <c r="C63" s="677">
        <v>43132</v>
      </c>
      <c r="D63" s="678">
        <v>124</v>
      </c>
      <c r="E63" s="678">
        <v>124</v>
      </c>
      <c r="F63" s="678">
        <v>57</v>
      </c>
      <c r="G63" s="678">
        <v>107</v>
      </c>
      <c r="H63" s="679">
        <f t="shared" si="8"/>
        <v>412</v>
      </c>
      <c r="I63" s="678">
        <v>133</v>
      </c>
      <c r="J63" s="678">
        <v>129</v>
      </c>
      <c r="K63" s="678">
        <v>57</v>
      </c>
      <c r="L63" s="678">
        <v>216</v>
      </c>
      <c r="M63" s="679">
        <f t="shared" si="9"/>
        <v>535</v>
      </c>
      <c r="N63" s="964"/>
      <c r="O63" s="965"/>
      <c r="P63" s="965"/>
      <c r="Q63" s="965"/>
      <c r="R63" s="966"/>
    </row>
    <row r="64" spans="1:18" x14ac:dyDescent="0.2">
      <c r="A64" s="675" t="s">
        <v>248</v>
      </c>
      <c r="B64" s="676" t="s">
        <v>256</v>
      </c>
      <c r="C64" s="677">
        <v>43132</v>
      </c>
      <c r="D64" s="678">
        <v>76</v>
      </c>
      <c r="E64" s="678">
        <v>195</v>
      </c>
      <c r="F64" s="678">
        <v>67</v>
      </c>
      <c r="G64" s="678">
        <v>110</v>
      </c>
      <c r="H64" s="679">
        <f t="shared" si="8"/>
        <v>448</v>
      </c>
      <c r="I64" s="678">
        <v>75</v>
      </c>
      <c r="J64" s="678">
        <v>140</v>
      </c>
      <c r="K64" s="678">
        <v>62</v>
      </c>
      <c r="L64" s="678">
        <v>348</v>
      </c>
      <c r="M64" s="679">
        <f t="shared" si="9"/>
        <v>625</v>
      </c>
      <c r="N64" s="964"/>
      <c r="O64" s="965"/>
      <c r="P64" s="965"/>
      <c r="Q64" s="965"/>
      <c r="R64" s="966"/>
    </row>
    <row r="65" spans="1:18" x14ac:dyDescent="0.2">
      <c r="A65" s="675" t="s">
        <v>250</v>
      </c>
      <c r="B65" s="676" t="s">
        <v>256</v>
      </c>
      <c r="C65" s="677">
        <v>43132</v>
      </c>
      <c r="D65" s="678">
        <v>115</v>
      </c>
      <c r="E65" s="678">
        <v>181</v>
      </c>
      <c r="F65" s="678">
        <v>90</v>
      </c>
      <c r="G65" s="678">
        <v>153</v>
      </c>
      <c r="H65" s="679">
        <f t="shared" si="8"/>
        <v>539</v>
      </c>
      <c r="I65" s="678">
        <v>157</v>
      </c>
      <c r="J65" s="678">
        <v>129</v>
      </c>
      <c r="K65" s="678">
        <v>112</v>
      </c>
      <c r="L65" s="678">
        <v>388</v>
      </c>
      <c r="M65" s="679">
        <f t="shared" si="9"/>
        <v>786</v>
      </c>
      <c r="N65" s="964"/>
      <c r="O65" s="965"/>
      <c r="P65" s="965"/>
      <c r="Q65" s="965"/>
      <c r="R65" s="966"/>
    </row>
    <row r="66" spans="1:18" x14ac:dyDescent="0.2">
      <c r="A66" s="675" t="s">
        <v>294</v>
      </c>
      <c r="B66" s="676" t="s">
        <v>256</v>
      </c>
      <c r="C66" s="677">
        <v>43132</v>
      </c>
      <c r="D66" s="678">
        <v>88</v>
      </c>
      <c r="E66" s="678">
        <v>56</v>
      </c>
      <c r="F66" s="678">
        <v>82</v>
      </c>
      <c r="G66" s="678">
        <v>80</v>
      </c>
      <c r="H66" s="679">
        <f t="shared" si="8"/>
        <v>306</v>
      </c>
      <c r="I66" s="678">
        <v>94</v>
      </c>
      <c r="J66" s="678">
        <v>84</v>
      </c>
      <c r="K66" s="678">
        <v>67</v>
      </c>
      <c r="L66" s="678">
        <v>83</v>
      </c>
      <c r="M66" s="679">
        <f t="shared" si="9"/>
        <v>328</v>
      </c>
      <c r="N66" s="964"/>
      <c r="O66" s="965"/>
      <c r="P66" s="965"/>
      <c r="Q66" s="965"/>
      <c r="R66" s="966"/>
    </row>
    <row r="67" spans="1:18" x14ac:dyDescent="0.2">
      <c r="A67" s="675" t="s">
        <v>233</v>
      </c>
      <c r="B67" s="676" t="s">
        <v>181</v>
      </c>
      <c r="C67" s="677">
        <v>42979</v>
      </c>
      <c r="D67" s="679">
        <v>80</v>
      </c>
      <c r="E67" s="679">
        <v>63</v>
      </c>
      <c r="F67" s="679">
        <v>24</v>
      </c>
      <c r="G67" s="679">
        <v>88</v>
      </c>
      <c r="H67" s="679">
        <f t="shared" si="8"/>
        <v>255</v>
      </c>
      <c r="I67" s="679">
        <v>179</v>
      </c>
      <c r="J67" s="679">
        <v>72</v>
      </c>
      <c r="K67" s="679">
        <v>30</v>
      </c>
      <c r="L67" s="679">
        <v>551</v>
      </c>
      <c r="M67" s="679">
        <f t="shared" si="9"/>
        <v>832</v>
      </c>
      <c r="N67" s="964"/>
      <c r="O67" s="965"/>
      <c r="P67" s="965"/>
      <c r="Q67" s="965"/>
      <c r="R67" s="966"/>
    </row>
    <row r="68" spans="1:18" x14ac:dyDescent="0.2">
      <c r="A68" s="675" t="s">
        <v>206</v>
      </c>
      <c r="B68" s="676" t="s">
        <v>181</v>
      </c>
      <c r="C68" s="677">
        <v>42979</v>
      </c>
      <c r="D68" s="679">
        <v>211</v>
      </c>
      <c r="E68" s="679">
        <v>122</v>
      </c>
      <c r="F68" s="679">
        <v>108</v>
      </c>
      <c r="G68" s="679">
        <v>230</v>
      </c>
      <c r="H68" s="679">
        <f t="shared" si="8"/>
        <v>671</v>
      </c>
      <c r="I68" s="679">
        <v>276</v>
      </c>
      <c r="J68" s="679">
        <v>176</v>
      </c>
      <c r="K68" s="679">
        <v>198</v>
      </c>
      <c r="L68" s="679">
        <v>831</v>
      </c>
      <c r="M68" s="679">
        <f t="shared" si="9"/>
        <v>1481</v>
      </c>
      <c r="N68" s="964"/>
      <c r="O68" s="965"/>
      <c r="P68" s="965"/>
      <c r="Q68" s="965"/>
      <c r="R68" s="966"/>
    </row>
    <row r="69" spans="1:18" x14ac:dyDescent="0.2">
      <c r="A69" s="675" t="s">
        <v>235</v>
      </c>
      <c r="B69" s="676" t="s">
        <v>181</v>
      </c>
      <c r="C69" s="677">
        <v>42979</v>
      </c>
      <c r="D69" s="679">
        <v>122</v>
      </c>
      <c r="E69" s="679">
        <v>110</v>
      </c>
      <c r="F69" s="679">
        <v>23</v>
      </c>
      <c r="G69" s="679">
        <v>142</v>
      </c>
      <c r="H69" s="679">
        <f t="shared" si="8"/>
        <v>397</v>
      </c>
      <c r="I69" s="679">
        <v>178</v>
      </c>
      <c r="J69" s="679">
        <v>25</v>
      </c>
      <c r="K69" s="679">
        <v>19</v>
      </c>
      <c r="L69" s="679">
        <v>454</v>
      </c>
      <c r="M69" s="679">
        <f t="shared" si="9"/>
        <v>676</v>
      </c>
      <c r="N69" s="964"/>
      <c r="O69" s="965"/>
      <c r="P69" s="965"/>
      <c r="Q69" s="965"/>
      <c r="R69" s="966"/>
    </row>
    <row r="70" spans="1:18" x14ac:dyDescent="0.2">
      <c r="A70" s="675" t="s">
        <v>181</v>
      </c>
      <c r="B70" s="676" t="s">
        <v>181</v>
      </c>
      <c r="C70" s="677">
        <v>42979</v>
      </c>
      <c r="D70" s="679">
        <v>363</v>
      </c>
      <c r="E70" s="679">
        <v>0</v>
      </c>
      <c r="F70" s="679">
        <v>0</v>
      </c>
      <c r="G70" s="679">
        <v>188</v>
      </c>
      <c r="H70" s="679">
        <f t="shared" si="8"/>
        <v>551</v>
      </c>
      <c r="I70" s="679">
        <v>425</v>
      </c>
      <c r="J70" s="679">
        <v>0</v>
      </c>
      <c r="K70" s="679">
        <v>0</v>
      </c>
      <c r="L70" s="679">
        <v>751</v>
      </c>
      <c r="M70" s="679">
        <f t="shared" si="9"/>
        <v>1176</v>
      </c>
      <c r="N70" s="964"/>
      <c r="O70" s="965"/>
      <c r="P70" s="965"/>
      <c r="Q70" s="965"/>
      <c r="R70" s="966"/>
    </row>
    <row r="71" spans="1:18" x14ac:dyDescent="0.2">
      <c r="A71" s="675" t="s">
        <v>423</v>
      </c>
      <c r="B71" s="676" t="s">
        <v>181</v>
      </c>
      <c r="C71" s="677">
        <v>42979</v>
      </c>
      <c r="D71" s="679">
        <v>107</v>
      </c>
      <c r="E71" s="679">
        <v>91</v>
      </c>
      <c r="F71" s="679">
        <v>148</v>
      </c>
      <c r="G71" s="679">
        <v>87</v>
      </c>
      <c r="H71" s="679">
        <f t="shared" si="8"/>
        <v>433</v>
      </c>
      <c r="I71" s="679">
        <v>109</v>
      </c>
      <c r="J71" s="679">
        <v>195</v>
      </c>
      <c r="K71" s="679">
        <v>219</v>
      </c>
      <c r="L71" s="679">
        <v>260</v>
      </c>
      <c r="M71" s="679">
        <f t="shared" si="9"/>
        <v>783</v>
      </c>
      <c r="N71" s="964"/>
      <c r="O71" s="965"/>
      <c r="P71" s="965"/>
      <c r="Q71" s="965"/>
      <c r="R71" s="966"/>
    </row>
    <row r="72" spans="1:18" x14ac:dyDescent="0.2">
      <c r="A72" s="681" t="s">
        <v>234</v>
      </c>
      <c r="B72" s="682" t="s">
        <v>181</v>
      </c>
      <c r="C72" s="677">
        <v>42979</v>
      </c>
      <c r="D72" s="679">
        <v>59</v>
      </c>
      <c r="E72" s="679">
        <v>44</v>
      </c>
      <c r="F72" s="679">
        <v>8</v>
      </c>
      <c r="G72" s="679">
        <v>57</v>
      </c>
      <c r="H72" s="679">
        <f t="shared" si="8"/>
        <v>168</v>
      </c>
      <c r="I72" s="679">
        <v>223</v>
      </c>
      <c r="J72" s="679">
        <v>29</v>
      </c>
      <c r="K72" s="679">
        <v>25</v>
      </c>
      <c r="L72" s="679">
        <v>287</v>
      </c>
      <c r="M72" s="679">
        <f t="shared" si="9"/>
        <v>564</v>
      </c>
      <c r="N72" s="964"/>
      <c r="O72" s="965"/>
      <c r="P72" s="965"/>
      <c r="Q72" s="965"/>
      <c r="R72" s="966"/>
    </row>
    <row r="73" spans="1:18" x14ac:dyDescent="0.2">
      <c r="A73" s="681" t="s">
        <v>232</v>
      </c>
      <c r="B73" s="682" t="s">
        <v>181</v>
      </c>
      <c r="C73" s="677">
        <v>42979</v>
      </c>
      <c r="D73" s="679">
        <v>46</v>
      </c>
      <c r="E73" s="679">
        <v>27</v>
      </c>
      <c r="F73" s="679">
        <v>7</v>
      </c>
      <c r="G73" s="679">
        <v>29</v>
      </c>
      <c r="H73" s="679">
        <f t="shared" si="8"/>
        <v>109</v>
      </c>
      <c r="I73" s="679">
        <v>106</v>
      </c>
      <c r="J73" s="679">
        <v>26</v>
      </c>
      <c r="K73" s="679">
        <v>19</v>
      </c>
      <c r="L73" s="679">
        <v>167</v>
      </c>
      <c r="M73" s="679">
        <f t="shared" si="9"/>
        <v>318</v>
      </c>
      <c r="N73" s="964"/>
      <c r="O73" s="965"/>
      <c r="P73" s="965"/>
      <c r="Q73" s="965"/>
      <c r="R73" s="966"/>
    </row>
    <row r="74" spans="1:18" x14ac:dyDescent="0.2">
      <c r="A74" s="675" t="s">
        <v>249</v>
      </c>
      <c r="B74" s="676" t="s">
        <v>257</v>
      </c>
      <c r="C74" s="677">
        <v>43101</v>
      </c>
      <c r="D74" s="683">
        <v>87</v>
      </c>
      <c r="E74" s="683">
        <v>7</v>
      </c>
      <c r="F74" s="683">
        <v>22</v>
      </c>
      <c r="G74" s="683">
        <v>40</v>
      </c>
      <c r="H74" s="679">
        <f t="shared" si="8"/>
        <v>156</v>
      </c>
      <c r="I74" s="683">
        <v>293</v>
      </c>
      <c r="J74" s="683">
        <v>25</v>
      </c>
      <c r="K74" s="683">
        <v>55</v>
      </c>
      <c r="L74" s="683">
        <v>96</v>
      </c>
      <c r="M74" s="679">
        <f t="shared" si="9"/>
        <v>469</v>
      </c>
      <c r="N74" s="964"/>
      <c r="O74" s="965"/>
      <c r="P74" s="965"/>
      <c r="Q74" s="965"/>
      <c r="R74" s="966"/>
    </row>
    <row r="75" spans="1:18" x14ac:dyDescent="0.2">
      <c r="A75" s="675" t="s">
        <v>251</v>
      </c>
      <c r="B75" s="676" t="s">
        <v>257</v>
      </c>
      <c r="C75" s="677">
        <v>43101</v>
      </c>
      <c r="D75" s="683">
        <v>51</v>
      </c>
      <c r="E75" s="683">
        <v>22</v>
      </c>
      <c r="F75" s="683">
        <v>27</v>
      </c>
      <c r="G75" s="683">
        <v>35</v>
      </c>
      <c r="H75" s="679">
        <f t="shared" si="8"/>
        <v>135</v>
      </c>
      <c r="I75" s="683">
        <v>60</v>
      </c>
      <c r="J75" s="683">
        <v>31</v>
      </c>
      <c r="K75" s="683">
        <v>47</v>
      </c>
      <c r="L75" s="683">
        <v>88</v>
      </c>
      <c r="M75" s="679">
        <f t="shared" si="9"/>
        <v>226</v>
      </c>
      <c r="N75" s="964"/>
      <c r="O75" s="965"/>
      <c r="P75" s="965"/>
      <c r="Q75" s="965"/>
      <c r="R75" s="966"/>
    </row>
    <row r="76" spans="1:18" ht="13.5" thickBot="1" x14ac:dyDescent="0.25">
      <c r="A76" s="695" t="s">
        <v>254</v>
      </c>
      <c r="B76" s="696" t="s">
        <v>257</v>
      </c>
      <c r="C76" s="677">
        <v>43101</v>
      </c>
      <c r="D76" s="683">
        <v>73</v>
      </c>
      <c r="E76" s="683">
        <v>38</v>
      </c>
      <c r="F76" s="683">
        <v>19</v>
      </c>
      <c r="G76" s="683">
        <v>73</v>
      </c>
      <c r="H76" s="686">
        <f t="shared" si="8"/>
        <v>203</v>
      </c>
      <c r="I76" s="683">
        <v>57</v>
      </c>
      <c r="J76" s="683">
        <v>66</v>
      </c>
      <c r="K76" s="683">
        <v>34</v>
      </c>
      <c r="L76" s="683">
        <v>261</v>
      </c>
      <c r="M76" s="686">
        <f t="shared" si="9"/>
        <v>418</v>
      </c>
      <c r="N76" s="964"/>
      <c r="O76" s="965"/>
      <c r="P76" s="965"/>
      <c r="Q76" s="965"/>
      <c r="R76" s="966"/>
    </row>
    <row r="77" spans="1:18" ht="13.5" thickBot="1" x14ac:dyDescent="0.25">
      <c r="A77" s="697"/>
      <c r="B77" s="698" t="s">
        <v>17</v>
      </c>
      <c r="C77" s="699"/>
      <c r="D77" s="700">
        <f>SUM(D43:D76)</f>
        <v>3384</v>
      </c>
      <c r="E77" s="700">
        <f t="shared" ref="E77:M77" si="10">SUM(E43:E76)</f>
        <v>2483</v>
      </c>
      <c r="F77" s="700">
        <f t="shared" si="10"/>
        <v>2067</v>
      </c>
      <c r="G77" s="700">
        <f t="shared" si="10"/>
        <v>2887</v>
      </c>
      <c r="H77" s="701">
        <f t="shared" si="10"/>
        <v>10821</v>
      </c>
      <c r="I77" s="701">
        <f t="shared" si="10"/>
        <v>5311</v>
      </c>
      <c r="J77" s="701">
        <f t="shared" si="10"/>
        <v>3629</v>
      </c>
      <c r="K77" s="701">
        <f t="shared" si="10"/>
        <v>3028</v>
      </c>
      <c r="L77" s="701">
        <f t="shared" si="10"/>
        <v>7932</v>
      </c>
      <c r="M77" s="701">
        <f t="shared" si="10"/>
        <v>19900</v>
      </c>
      <c r="N77" s="967"/>
      <c r="O77" s="968"/>
      <c r="P77" s="968"/>
      <c r="Q77" s="968"/>
      <c r="R77" s="969"/>
    </row>
    <row r="78" spans="1:18" ht="15" customHeight="1" thickTop="1" x14ac:dyDescent="0.2">
      <c r="A78" s="211" t="s">
        <v>424</v>
      </c>
      <c r="B78" s="702"/>
      <c r="C78" s="703"/>
      <c r="D78" s="703"/>
      <c r="E78" s="703"/>
      <c r="F78" s="703"/>
      <c r="G78" s="703"/>
      <c r="H78" s="703"/>
      <c r="I78" s="703"/>
      <c r="J78" s="703"/>
      <c r="K78" s="703"/>
      <c r="L78" s="703"/>
      <c r="M78" s="703"/>
      <c r="N78" s="703"/>
      <c r="O78" s="703"/>
      <c r="P78" s="703"/>
      <c r="Q78" s="703"/>
      <c r="R78" s="703"/>
    </row>
    <row r="79" spans="1:18" ht="12.75" customHeight="1" x14ac:dyDescent="0.2">
      <c r="A79" s="955"/>
      <c r="B79" s="956"/>
      <c r="C79" s="956"/>
      <c r="D79" s="956"/>
      <c r="E79" s="956"/>
      <c r="F79" s="956"/>
      <c r="G79" s="956"/>
      <c r="H79" s="956"/>
      <c r="I79" s="956"/>
      <c r="J79" s="956"/>
      <c r="K79" s="956"/>
      <c r="L79" s="956"/>
      <c r="M79" s="956"/>
      <c r="N79" s="703"/>
      <c r="O79" s="703"/>
      <c r="P79" s="703"/>
      <c r="Q79" s="703"/>
      <c r="R79" s="703"/>
    </row>
    <row r="80" spans="1:18" ht="54.75" customHeight="1" x14ac:dyDescent="0.2">
      <c r="A80" s="703"/>
      <c r="B80" s="703"/>
      <c r="C80" s="703"/>
      <c r="D80" s="703"/>
      <c r="E80" s="703"/>
      <c r="F80" s="703"/>
      <c r="G80" s="703"/>
      <c r="H80" s="703"/>
      <c r="I80" s="703"/>
      <c r="J80" s="703"/>
      <c r="K80" s="703"/>
      <c r="L80" s="703"/>
      <c r="M80" s="703"/>
      <c r="N80" s="703"/>
      <c r="O80" s="703"/>
      <c r="P80" s="703"/>
      <c r="Q80" s="703"/>
      <c r="R80" s="703"/>
    </row>
    <row r="81" spans="1:18" ht="12" customHeight="1" x14ac:dyDescent="0.2">
      <c r="A81" s="703"/>
      <c r="B81" s="703"/>
      <c r="C81" s="703"/>
      <c r="D81" s="703"/>
      <c r="E81" s="703"/>
      <c r="F81" s="703"/>
      <c r="G81" s="703"/>
      <c r="H81" s="703"/>
      <c r="I81" s="703"/>
      <c r="J81" s="703"/>
      <c r="K81" s="703"/>
      <c r="L81" s="703"/>
      <c r="M81" s="703"/>
      <c r="N81" s="703"/>
      <c r="O81" s="703"/>
      <c r="P81" s="703"/>
      <c r="Q81" s="703"/>
      <c r="R81" s="703"/>
    </row>
    <row r="82" spans="1:18" ht="12.75" hidden="1" customHeight="1" x14ac:dyDescent="0.2">
      <c r="A82" s="703"/>
      <c r="B82" s="703"/>
      <c r="C82" s="703"/>
      <c r="D82" s="703"/>
      <c r="E82" s="703"/>
      <c r="F82" s="703"/>
      <c r="G82" s="703"/>
      <c r="H82" s="703"/>
      <c r="I82" s="703"/>
      <c r="J82" s="703"/>
      <c r="K82" s="703"/>
      <c r="L82" s="703"/>
      <c r="M82" s="703"/>
      <c r="N82" s="703"/>
      <c r="O82" s="703"/>
      <c r="P82" s="703"/>
      <c r="Q82" s="703"/>
      <c r="R82" s="703"/>
    </row>
    <row r="83" spans="1:18" ht="12.75" hidden="1" customHeight="1" x14ac:dyDescent="0.2">
      <c r="A83" s="703"/>
      <c r="B83" s="703"/>
      <c r="C83" s="703"/>
      <c r="D83" s="703"/>
      <c r="E83" s="703"/>
      <c r="F83" s="703"/>
      <c r="G83" s="703"/>
      <c r="H83" s="703"/>
      <c r="I83" s="703"/>
      <c r="J83" s="703"/>
      <c r="K83" s="703"/>
      <c r="L83" s="703"/>
      <c r="M83" s="703"/>
      <c r="N83" s="703"/>
      <c r="O83" s="703"/>
      <c r="P83" s="703"/>
      <c r="Q83" s="703"/>
      <c r="R83" s="703"/>
    </row>
    <row r="84" spans="1:18" ht="12.75" hidden="1" customHeight="1" x14ac:dyDescent="0.2">
      <c r="A84" s="703"/>
      <c r="B84" s="703"/>
      <c r="C84" s="703"/>
      <c r="D84" s="703"/>
      <c r="E84" s="703"/>
      <c r="F84" s="703"/>
      <c r="G84" s="703"/>
      <c r="H84" s="703"/>
      <c r="I84" s="703"/>
      <c r="J84" s="703"/>
      <c r="K84" s="703"/>
      <c r="L84" s="703"/>
      <c r="M84" s="703"/>
      <c r="N84" s="703"/>
      <c r="O84" s="703"/>
      <c r="P84" s="703"/>
      <c r="Q84" s="703"/>
      <c r="R84" s="703"/>
    </row>
    <row r="85" spans="1:18" ht="12.75" hidden="1" customHeight="1" x14ac:dyDescent="0.2">
      <c r="A85" s="703"/>
      <c r="B85" s="703"/>
      <c r="C85" s="703"/>
      <c r="D85" s="703"/>
      <c r="E85" s="703"/>
      <c r="F85" s="703"/>
      <c r="G85" s="703"/>
      <c r="H85" s="703"/>
      <c r="I85" s="703"/>
      <c r="J85" s="703"/>
      <c r="K85" s="703"/>
      <c r="L85" s="703"/>
      <c r="M85" s="703"/>
      <c r="N85" s="703"/>
      <c r="O85" s="703"/>
      <c r="P85" s="703"/>
      <c r="Q85" s="703"/>
      <c r="R85" s="703"/>
    </row>
    <row r="86" spans="1:18" ht="12.75" hidden="1" customHeight="1" x14ac:dyDescent="0.2">
      <c r="A86" s="703"/>
      <c r="B86" s="703"/>
      <c r="C86" s="703"/>
      <c r="D86" s="703"/>
      <c r="E86" s="703"/>
      <c r="F86" s="703"/>
      <c r="G86" s="703"/>
      <c r="H86" s="703"/>
      <c r="I86" s="703"/>
      <c r="J86" s="703"/>
      <c r="K86" s="703"/>
      <c r="L86" s="703"/>
      <c r="M86" s="703"/>
      <c r="N86" s="703"/>
      <c r="O86" s="703"/>
      <c r="P86" s="703"/>
      <c r="Q86" s="703"/>
      <c r="R86" s="703"/>
    </row>
    <row r="87" spans="1:18" ht="12.75" hidden="1" customHeight="1" x14ac:dyDescent="0.2">
      <c r="A87" s="703"/>
      <c r="B87" s="703"/>
      <c r="C87" s="703"/>
      <c r="D87" s="703"/>
      <c r="E87" s="703"/>
      <c r="F87" s="703"/>
      <c r="G87" s="703"/>
      <c r="H87" s="703"/>
      <c r="I87" s="703"/>
      <c r="J87" s="703"/>
      <c r="K87" s="703"/>
      <c r="L87" s="703"/>
      <c r="M87" s="703"/>
      <c r="N87" s="703"/>
      <c r="O87" s="703"/>
      <c r="P87" s="703"/>
      <c r="Q87" s="703"/>
      <c r="R87" s="703"/>
    </row>
    <row r="88" spans="1:18" ht="12.75" hidden="1" customHeight="1" x14ac:dyDescent="0.2">
      <c r="A88" s="703"/>
      <c r="B88" s="703"/>
      <c r="C88" s="703"/>
      <c r="D88" s="703"/>
      <c r="E88" s="703"/>
      <c r="F88" s="703"/>
      <c r="G88" s="703"/>
      <c r="H88" s="703"/>
      <c r="I88" s="703"/>
      <c r="J88" s="703"/>
      <c r="K88" s="703"/>
      <c r="L88" s="703"/>
      <c r="M88" s="703"/>
      <c r="N88" s="703"/>
      <c r="O88" s="703"/>
      <c r="P88" s="703"/>
      <c r="Q88" s="703"/>
      <c r="R88" s="703"/>
    </row>
    <row r="89" spans="1:18" ht="12.75" hidden="1" customHeight="1" x14ac:dyDescent="0.2">
      <c r="A89" s="703"/>
      <c r="B89" s="703"/>
      <c r="C89" s="703"/>
      <c r="D89" s="703"/>
      <c r="E89" s="703"/>
      <c r="F89" s="703"/>
      <c r="G89" s="703"/>
      <c r="H89" s="703"/>
      <c r="I89" s="703"/>
      <c r="J89" s="703"/>
      <c r="K89" s="703"/>
      <c r="L89" s="703"/>
      <c r="M89" s="703"/>
      <c r="N89" s="703"/>
      <c r="O89" s="703"/>
      <c r="P89" s="703"/>
      <c r="Q89" s="703"/>
      <c r="R89" s="703"/>
    </row>
  </sheetData>
  <sortState xmlns:xlrd2="http://schemas.microsoft.com/office/spreadsheetml/2017/richdata2" ref="A5:M18">
    <sortCondition ref="A5:A18"/>
  </sortState>
  <mergeCells count="33">
    <mergeCell ref="D40:G40"/>
    <mergeCell ref="D3:E3"/>
    <mergeCell ref="N41:O41"/>
    <mergeCell ref="F3:G3"/>
    <mergeCell ref="A79:M79"/>
    <mergeCell ref="N43:R77"/>
    <mergeCell ref="R40:R42"/>
    <mergeCell ref="I40:L40"/>
    <mergeCell ref="M40:M42"/>
    <mergeCell ref="N40:Q40"/>
    <mergeCell ref="A40:A42"/>
    <mergeCell ref="B40:B42"/>
    <mergeCell ref="C40:C42"/>
    <mergeCell ref="D41:E41"/>
    <mergeCell ref="F41:G41"/>
    <mergeCell ref="I41:J41"/>
    <mergeCell ref="K41:L41"/>
    <mergeCell ref="P3:Q3"/>
    <mergeCell ref="H40:H42"/>
    <mergeCell ref="H2:H4"/>
    <mergeCell ref="P41:Q41"/>
    <mergeCell ref="A1:R1"/>
    <mergeCell ref="I2:L2"/>
    <mergeCell ref="N2:Q2"/>
    <mergeCell ref="I3:J3"/>
    <mergeCell ref="K3:L3"/>
    <mergeCell ref="N3:O3"/>
    <mergeCell ref="A2:A4"/>
    <mergeCell ref="B2:B4"/>
    <mergeCell ref="C2:C4"/>
    <mergeCell ref="M2:M4"/>
    <mergeCell ref="R2:R4"/>
    <mergeCell ref="D2:G2"/>
  </mergeCells>
  <pageMargins left="0.70866141732283472" right="0.70866141732283472" top="0.74803149606299213" bottom="0.74803149606299213" header="0.31496062992125984" footer="0.31496062992125984"/>
  <pageSetup paperSize="9" scale="46" orientation="landscape" r:id="rId1"/>
  <headerFooter>
    <oddHeader>&amp;C&amp;"Calibri,Regular"&amp;13SRAD Report 1957 Transport Statistics Manchester 2017</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38"/>
  <sheetViews>
    <sheetView zoomScale="70" zoomScaleNormal="70" zoomScalePageLayoutView="75" workbookViewId="0">
      <selection activeCell="K46" sqref="K46"/>
    </sheetView>
  </sheetViews>
  <sheetFormatPr defaultRowHeight="15" x14ac:dyDescent="0.25"/>
  <cols>
    <col min="1" max="1" width="30" style="48" customWidth="1"/>
    <col min="2" max="2" width="11.85546875" style="48" bestFit="1" customWidth="1"/>
    <col min="3" max="3" width="11.28515625" style="48" bestFit="1" customWidth="1"/>
    <col min="4" max="4" width="8.85546875" style="48" bestFit="1" customWidth="1"/>
    <col min="5" max="5" width="9" style="48" bestFit="1" customWidth="1"/>
    <col min="6" max="6" width="11.85546875" style="48" bestFit="1" customWidth="1"/>
    <col min="7" max="7" width="11.28515625" style="48" bestFit="1" customWidth="1"/>
    <col min="8" max="8" width="11.28515625" style="48" customWidth="1"/>
    <col min="9" max="9" width="25" style="48" bestFit="1" customWidth="1"/>
    <col min="10" max="10" width="11.85546875" style="48" bestFit="1" customWidth="1"/>
    <col min="11" max="11" width="11.28515625" style="48" bestFit="1" customWidth="1"/>
    <col min="12" max="12" width="16.140625" style="48" customWidth="1"/>
    <col min="13" max="13" width="14.140625" style="48" customWidth="1"/>
    <col min="14" max="14" width="11.85546875" style="48" bestFit="1" customWidth="1"/>
    <col min="15" max="15" width="11.28515625" style="48" bestFit="1" customWidth="1"/>
    <col min="16" max="16" width="11.28515625" style="48" customWidth="1"/>
    <col min="17" max="20" width="9.140625" style="48"/>
    <col min="21" max="21" width="10.85546875" style="48" customWidth="1"/>
    <col min="22" max="22" width="7.7109375" style="48" customWidth="1"/>
    <col min="23" max="16384" width="9.140625" style="48"/>
  </cols>
  <sheetData>
    <row r="1" spans="1:26" ht="15.75" thickTop="1" x14ac:dyDescent="0.25">
      <c r="A1" s="976" t="s">
        <v>448</v>
      </c>
      <c r="B1" s="977"/>
      <c r="C1" s="977"/>
      <c r="D1" s="977"/>
      <c r="E1" s="977"/>
      <c r="F1" s="977"/>
      <c r="G1" s="977"/>
      <c r="H1" s="977"/>
      <c r="I1" s="978"/>
      <c r="J1" s="978"/>
      <c r="K1" s="978"/>
      <c r="L1" s="978"/>
      <c r="M1" s="978"/>
      <c r="N1" s="978"/>
      <c r="O1" s="978"/>
      <c r="P1" s="979"/>
    </row>
    <row r="2" spans="1:26" ht="16.149999999999999" customHeight="1" x14ac:dyDescent="0.25">
      <c r="A2" s="980" t="s">
        <v>445</v>
      </c>
      <c r="B2" s="981"/>
      <c r="C2" s="981"/>
      <c r="D2" s="981"/>
      <c r="E2" s="981"/>
      <c r="F2" s="981"/>
      <c r="G2" s="981"/>
      <c r="H2" s="981"/>
      <c r="I2" s="981"/>
      <c r="J2" s="981"/>
      <c r="K2" s="981"/>
      <c r="L2" s="981"/>
      <c r="M2" s="981"/>
      <c r="N2" s="981"/>
      <c r="O2" s="981"/>
      <c r="P2" s="982"/>
    </row>
    <row r="3" spans="1:26" ht="30" customHeight="1" x14ac:dyDescent="0.25">
      <c r="A3" s="704" t="s">
        <v>341</v>
      </c>
      <c r="B3" s="983" t="s">
        <v>342</v>
      </c>
      <c r="C3" s="984"/>
      <c r="D3" s="985" t="s">
        <v>343</v>
      </c>
      <c r="E3" s="984"/>
      <c r="F3" s="986" t="s">
        <v>344</v>
      </c>
      <c r="G3" s="974"/>
      <c r="H3" s="987"/>
      <c r="I3" s="705" t="s">
        <v>401</v>
      </c>
      <c r="J3" s="985" t="s">
        <v>342</v>
      </c>
      <c r="K3" s="984"/>
      <c r="L3" s="985" t="s">
        <v>343</v>
      </c>
      <c r="M3" s="984"/>
      <c r="N3" s="986" t="s">
        <v>344</v>
      </c>
      <c r="O3" s="974"/>
      <c r="P3" s="975"/>
    </row>
    <row r="4" spans="1:26" x14ac:dyDescent="0.25">
      <c r="A4" s="706" t="s">
        <v>429</v>
      </c>
      <c r="B4" s="707" t="s">
        <v>345</v>
      </c>
      <c r="C4" s="707" t="s">
        <v>346</v>
      </c>
      <c r="D4" s="707" t="s">
        <v>345</v>
      </c>
      <c r="E4" s="707" t="s">
        <v>346</v>
      </c>
      <c r="F4" s="707" t="s">
        <v>345</v>
      </c>
      <c r="G4" s="707" t="s">
        <v>346</v>
      </c>
      <c r="H4" s="708" t="s">
        <v>8</v>
      </c>
      <c r="I4" s="706" t="s">
        <v>429</v>
      </c>
      <c r="J4" s="707" t="s">
        <v>345</v>
      </c>
      <c r="K4" s="707" t="s">
        <v>346</v>
      </c>
      <c r="L4" s="707" t="s">
        <v>345</v>
      </c>
      <c r="M4" s="707" t="s">
        <v>346</v>
      </c>
      <c r="N4" s="707" t="s">
        <v>345</v>
      </c>
      <c r="O4" s="707" t="s">
        <v>346</v>
      </c>
      <c r="P4" s="709" t="s">
        <v>8</v>
      </c>
      <c r="Q4" s="213"/>
      <c r="R4" s="213"/>
      <c r="S4" s="213"/>
      <c r="T4" s="213"/>
      <c r="U4" s="213"/>
      <c r="V4" s="213"/>
      <c r="W4" s="213"/>
      <c r="X4" s="213"/>
      <c r="Y4" s="213"/>
      <c r="Z4" s="213"/>
    </row>
    <row r="5" spans="1:26" ht="15.75" x14ac:dyDescent="0.25">
      <c r="A5" s="710" t="s">
        <v>347</v>
      </c>
      <c r="B5" s="711">
        <v>140</v>
      </c>
      <c r="C5" s="711">
        <v>296</v>
      </c>
      <c r="D5" s="711">
        <v>133</v>
      </c>
      <c r="E5" s="711">
        <v>116</v>
      </c>
      <c r="F5" s="711">
        <f t="shared" ref="F5:G12" si="0">B5+D5</f>
        <v>273</v>
      </c>
      <c r="G5" s="711">
        <f t="shared" si="0"/>
        <v>412</v>
      </c>
      <c r="H5" s="712">
        <f t="shared" ref="H5:H12" si="1">F5+G5</f>
        <v>685</v>
      </c>
      <c r="I5" s="713" t="s">
        <v>347</v>
      </c>
      <c r="J5" s="711">
        <v>410</v>
      </c>
      <c r="K5" s="711">
        <v>444</v>
      </c>
      <c r="L5" s="711">
        <v>488</v>
      </c>
      <c r="M5" s="711">
        <v>336</v>
      </c>
      <c r="N5" s="711">
        <f t="shared" ref="N5:O12" si="2">J5+L5</f>
        <v>898</v>
      </c>
      <c r="O5" s="711">
        <f t="shared" si="2"/>
        <v>780</v>
      </c>
      <c r="P5" s="714">
        <f t="shared" ref="P5:P12" si="3">N5+O5</f>
        <v>1678</v>
      </c>
      <c r="Q5" s="213"/>
      <c r="R5" s="213"/>
      <c r="S5" s="213"/>
      <c r="T5" s="213"/>
      <c r="U5" s="214"/>
      <c r="V5" s="215"/>
      <c r="W5" s="215"/>
      <c r="X5" s="213"/>
      <c r="Y5" s="213"/>
      <c r="Z5" s="213"/>
    </row>
    <row r="6" spans="1:26" ht="15.75" x14ac:dyDescent="0.25">
      <c r="A6" s="710" t="s">
        <v>348</v>
      </c>
      <c r="B6" s="711">
        <v>92</v>
      </c>
      <c r="C6" s="711">
        <v>534</v>
      </c>
      <c r="D6" s="711">
        <v>120</v>
      </c>
      <c r="E6" s="711">
        <v>191</v>
      </c>
      <c r="F6" s="711">
        <f t="shared" si="0"/>
        <v>212</v>
      </c>
      <c r="G6" s="711">
        <f t="shared" si="0"/>
        <v>725</v>
      </c>
      <c r="H6" s="715">
        <f t="shared" si="1"/>
        <v>937</v>
      </c>
      <c r="I6" s="713" t="s">
        <v>348</v>
      </c>
      <c r="J6" s="711">
        <v>1217</v>
      </c>
      <c r="K6" s="711">
        <v>650</v>
      </c>
      <c r="L6" s="711">
        <v>836</v>
      </c>
      <c r="M6" s="711">
        <v>494</v>
      </c>
      <c r="N6" s="711">
        <f t="shared" si="2"/>
        <v>2053</v>
      </c>
      <c r="O6" s="711">
        <f t="shared" si="2"/>
        <v>1144</v>
      </c>
      <c r="P6" s="714">
        <f t="shared" si="3"/>
        <v>3197</v>
      </c>
      <c r="Q6" s="213"/>
      <c r="R6" s="213"/>
      <c r="S6" s="213"/>
      <c r="T6" s="213"/>
      <c r="U6" s="214"/>
      <c r="V6" s="215"/>
      <c r="W6" s="215"/>
      <c r="X6" s="213"/>
      <c r="Y6" s="213"/>
      <c r="Z6" s="213"/>
    </row>
    <row r="7" spans="1:26" ht="15.75" x14ac:dyDescent="0.25">
      <c r="A7" s="710" t="s">
        <v>349</v>
      </c>
      <c r="B7" s="711">
        <v>41</v>
      </c>
      <c r="C7" s="711">
        <v>360</v>
      </c>
      <c r="D7" s="711">
        <v>282</v>
      </c>
      <c r="E7" s="711">
        <v>95</v>
      </c>
      <c r="F7" s="711">
        <f t="shared" si="0"/>
        <v>323</v>
      </c>
      <c r="G7" s="711">
        <f t="shared" si="0"/>
        <v>455</v>
      </c>
      <c r="H7" s="715">
        <f t="shared" si="1"/>
        <v>778</v>
      </c>
      <c r="I7" s="713" t="s">
        <v>349</v>
      </c>
      <c r="J7" s="711">
        <v>535</v>
      </c>
      <c r="K7" s="711">
        <v>722</v>
      </c>
      <c r="L7" s="711">
        <v>674</v>
      </c>
      <c r="M7" s="711">
        <v>404</v>
      </c>
      <c r="N7" s="711">
        <f t="shared" si="2"/>
        <v>1209</v>
      </c>
      <c r="O7" s="711">
        <f t="shared" si="2"/>
        <v>1126</v>
      </c>
      <c r="P7" s="714">
        <f t="shared" si="3"/>
        <v>2335</v>
      </c>
      <c r="Q7" s="213"/>
      <c r="R7" s="213"/>
      <c r="S7" s="213"/>
      <c r="T7" s="213"/>
      <c r="U7" s="214"/>
      <c r="V7" s="215"/>
      <c r="W7" s="215"/>
      <c r="X7" s="213"/>
      <c r="Y7" s="213"/>
      <c r="Z7" s="213"/>
    </row>
    <row r="8" spans="1:26" ht="15.75" x14ac:dyDescent="0.25">
      <c r="A8" s="710" t="s">
        <v>350</v>
      </c>
      <c r="B8" s="711">
        <v>2</v>
      </c>
      <c r="C8" s="711">
        <v>199</v>
      </c>
      <c r="D8" s="711">
        <v>47</v>
      </c>
      <c r="E8" s="711">
        <v>1</v>
      </c>
      <c r="F8" s="711">
        <f t="shared" si="0"/>
        <v>49</v>
      </c>
      <c r="G8" s="711">
        <f t="shared" si="0"/>
        <v>200</v>
      </c>
      <c r="H8" s="715">
        <f t="shared" si="1"/>
        <v>249</v>
      </c>
      <c r="I8" s="713" t="s">
        <v>350</v>
      </c>
      <c r="J8" s="711">
        <v>472</v>
      </c>
      <c r="K8" s="711">
        <v>358</v>
      </c>
      <c r="L8" s="711">
        <v>630</v>
      </c>
      <c r="M8" s="711">
        <v>245</v>
      </c>
      <c r="N8" s="711">
        <f t="shared" si="2"/>
        <v>1102</v>
      </c>
      <c r="O8" s="711">
        <f t="shared" si="2"/>
        <v>603</v>
      </c>
      <c r="P8" s="714">
        <f t="shared" si="3"/>
        <v>1705</v>
      </c>
      <c r="Q8" s="213"/>
      <c r="R8" s="213"/>
      <c r="S8" s="213"/>
      <c r="T8" s="213"/>
      <c r="U8" s="214"/>
      <c r="V8" s="215"/>
      <c r="W8" s="215"/>
      <c r="X8" s="213"/>
      <c r="Y8" s="213"/>
      <c r="Z8" s="213"/>
    </row>
    <row r="9" spans="1:26" ht="15.75" x14ac:dyDescent="0.25">
      <c r="A9" s="710" t="s">
        <v>351</v>
      </c>
      <c r="B9" s="711">
        <v>33</v>
      </c>
      <c r="C9" s="711">
        <v>22</v>
      </c>
      <c r="D9" s="711">
        <v>7</v>
      </c>
      <c r="E9" s="711">
        <v>27</v>
      </c>
      <c r="F9" s="711">
        <f t="shared" si="0"/>
        <v>40</v>
      </c>
      <c r="G9" s="711">
        <f t="shared" si="0"/>
        <v>49</v>
      </c>
      <c r="H9" s="715">
        <f t="shared" si="1"/>
        <v>89</v>
      </c>
      <c r="I9" s="713" t="s">
        <v>351</v>
      </c>
      <c r="J9" s="711">
        <v>147</v>
      </c>
      <c r="K9" s="711">
        <v>154</v>
      </c>
      <c r="L9" s="711">
        <v>164</v>
      </c>
      <c r="M9" s="711">
        <v>81</v>
      </c>
      <c r="N9" s="711">
        <f t="shared" si="2"/>
        <v>311</v>
      </c>
      <c r="O9" s="711">
        <f t="shared" si="2"/>
        <v>235</v>
      </c>
      <c r="P9" s="714">
        <f t="shared" si="3"/>
        <v>546</v>
      </c>
      <c r="Q9" s="213"/>
      <c r="R9" s="213"/>
      <c r="S9" s="213"/>
      <c r="T9" s="213"/>
      <c r="U9" s="214"/>
      <c r="V9" s="215"/>
      <c r="W9" s="215"/>
      <c r="X9" s="213"/>
      <c r="Y9" s="213"/>
      <c r="Z9" s="213"/>
    </row>
    <row r="10" spans="1:26" ht="15.75" x14ac:dyDescent="0.25">
      <c r="A10" s="710" t="s">
        <v>352</v>
      </c>
      <c r="B10" s="711">
        <v>61</v>
      </c>
      <c r="C10" s="711">
        <v>420</v>
      </c>
      <c r="D10" s="711">
        <v>269</v>
      </c>
      <c r="E10" s="711">
        <v>104</v>
      </c>
      <c r="F10" s="711">
        <f t="shared" si="0"/>
        <v>330</v>
      </c>
      <c r="G10" s="711">
        <f t="shared" si="0"/>
        <v>524</v>
      </c>
      <c r="H10" s="715">
        <f t="shared" si="1"/>
        <v>854</v>
      </c>
      <c r="I10" s="713" t="s">
        <v>352</v>
      </c>
      <c r="J10" s="711">
        <v>331.28</v>
      </c>
      <c r="K10" s="711">
        <v>1269.77</v>
      </c>
      <c r="L10" s="711">
        <v>598.24</v>
      </c>
      <c r="M10" s="711">
        <v>148.59</v>
      </c>
      <c r="N10" s="711">
        <f t="shared" si="2"/>
        <v>929.52</v>
      </c>
      <c r="O10" s="711">
        <f t="shared" si="2"/>
        <v>1418.36</v>
      </c>
      <c r="P10" s="714">
        <f t="shared" si="3"/>
        <v>2347.88</v>
      </c>
      <c r="Q10" s="213"/>
      <c r="R10" s="213"/>
      <c r="S10" s="213"/>
      <c r="T10" s="213"/>
      <c r="U10" s="214"/>
      <c r="V10" s="215"/>
      <c r="W10" s="215"/>
      <c r="X10" s="213"/>
      <c r="Y10" s="213"/>
      <c r="Z10" s="213"/>
    </row>
    <row r="11" spans="1:26" ht="15.75" x14ac:dyDescent="0.25">
      <c r="A11" s="710" t="s">
        <v>353</v>
      </c>
      <c r="B11" s="711">
        <v>165</v>
      </c>
      <c r="C11" s="711">
        <v>300</v>
      </c>
      <c r="D11" s="711">
        <v>111</v>
      </c>
      <c r="E11" s="711">
        <v>74</v>
      </c>
      <c r="F11" s="711">
        <f t="shared" si="0"/>
        <v>276</v>
      </c>
      <c r="G11" s="711">
        <f t="shared" si="0"/>
        <v>374</v>
      </c>
      <c r="H11" s="715">
        <f t="shared" si="1"/>
        <v>650</v>
      </c>
      <c r="I11" s="713" t="s">
        <v>353</v>
      </c>
      <c r="J11" s="711">
        <v>383</v>
      </c>
      <c r="K11" s="711">
        <v>439</v>
      </c>
      <c r="L11" s="711">
        <v>682</v>
      </c>
      <c r="M11" s="711">
        <v>397</v>
      </c>
      <c r="N11" s="711">
        <f t="shared" si="2"/>
        <v>1065</v>
      </c>
      <c r="O11" s="711">
        <f t="shared" si="2"/>
        <v>836</v>
      </c>
      <c r="P11" s="714">
        <f t="shared" si="3"/>
        <v>1901</v>
      </c>
      <c r="Q11" s="213"/>
      <c r="R11" s="213"/>
      <c r="S11" s="213"/>
      <c r="T11" s="213"/>
      <c r="U11" s="214"/>
      <c r="V11" s="215"/>
      <c r="W11" s="215"/>
      <c r="X11" s="213"/>
      <c r="Y11" s="213"/>
      <c r="Z11" s="213"/>
    </row>
    <row r="12" spans="1:26" ht="15.75" x14ac:dyDescent="0.25">
      <c r="A12" s="710" t="s">
        <v>398</v>
      </c>
      <c r="B12" s="711">
        <v>31</v>
      </c>
      <c r="C12" s="711">
        <v>76</v>
      </c>
      <c r="D12" s="711">
        <v>10</v>
      </c>
      <c r="E12" s="711">
        <v>58</v>
      </c>
      <c r="F12" s="711">
        <f t="shared" si="0"/>
        <v>41</v>
      </c>
      <c r="G12" s="711">
        <f t="shared" si="0"/>
        <v>134</v>
      </c>
      <c r="H12" s="715">
        <f t="shared" si="1"/>
        <v>175</v>
      </c>
      <c r="I12" s="713" t="s">
        <v>398</v>
      </c>
      <c r="J12" s="711">
        <v>274</v>
      </c>
      <c r="K12" s="711">
        <v>168</v>
      </c>
      <c r="L12" s="711">
        <v>345</v>
      </c>
      <c r="M12" s="711">
        <v>137</v>
      </c>
      <c r="N12" s="711">
        <f t="shared" si="2"/>
        <v>619</v>
      </c>
      <c r="O12" s="711">
        <f t="shared" si="2"/>
        <v>305</v>
      </c>
      <c r="P12" s="714">
        <f t="shared" si="3"/>
        <v>924</v>
      </c>
      <c r="Q12" s="213"/>
      <c r="R12" s="213"/>
      <c r="S12" s="213"/>
      <c r="T12" s="213"/>
      <c r="U12" s="214"/>
      <c r="V12" s="215"/>
      <c r="W12" s="215"/>
      <c r="X12" s="213"/>
      <c r="Y12" s="213"/>
      <c r="Z12" s="213"/>
    </row>
    <row r="13" spans="1:26" ht="15.75" x14ac:dyDescent="0.25">
      <c r="A13" s="716" t="s">
        <v>354</v>
      </c>
      <c r="B13" s="717">
        <f>SUM(B5:B12)</f>
        <v>565</v>
      </c>
      <c r="C13" s="717">
        <f t="shared" ref="C13:H13" si="4">SUM(C5:C12)</f>
        <v>2207</v>
      </c>
      <c r="D13" s="717">
        <f t="shared" si="4"/>
        <v>979</v>
      </c>
      <c r="E13" s="717">
        <f t="shared" si="4"/>
        <v>666</v>
      </c>
      <c r="F13" s="717">
        <f t="shared" si="4"/>
        <v>1544</v>
      </c>
      <c r="G13" s="717">
        <f t="shared" si="4"/>
        <v>2873</v>
      </c>
      <c r="H13" s="717">
        <f t="shared" si="4"/>
        <v>4417</v>
      </c>
      <c r="I13" s="718" t="s">
        <v>354</v>
      </c>
      <c r="J13" s="719">
        <f>SUM(J5:J12)</f>
        <v>3769.2799999999997</v>
      </c>
      <c r="K13" s="717">
        <f t="shared" ref="K13:P13" si="5">SUM(K5:K12)</f>
        <v>4204.7700000000004</v>
      </c>
      <c r="L13" s="717">
        <f t="shared" si="5"/>
        <v>4417.24</v>
      </c>
      <c r="M13" s="717">
        <f t="shared" si="5"/>
        <v>2242.59</v>
      </c>
      <c r="N13" s="717">
        <f t="shared" si="5"/>
        <v>8186.52</v>
      </c>
      <c r="O13" s="717">
        <f t="shared" si="5"/>
        <v>6447.36</v>
      </c>
      <c r="P13" s="720">
        <f t="shared" si="5"/>
        <v>14633.880000000001</v>
      </c>
      <c r="Q13" s="213"/>
      <c r="R13" s="213"/>
      <c r="S13" s="213"/>
      <c r="T13" s="213"/>
      <c r="U13" s="214"/>
      <c r="V13" s="215"/>
      <c r="W13" s="215"/>
      <c r="X13" s="213"/>
      <c r="Y13" s="213"/>
      <c r="Z13" s="213"/>
    </row>
    <row r="14" spans="1:26" ht="16.149999999999999" customHeight="1" x14ac:dyDescent="0.25">
      <c r="A14" s="721"/>
      <c r="B14" s="722"/>
      <c r="C14" s="722"/>
      <c r="D14" s="722"/>
      <c r="E14" s="722"/>
      <c r="F14" s="722"/>
      <c r="G14" s="722"/>
      <c r="H14" s="723"/>
      <c r="I14" s="724"/>
      <c r="J14" s="722"/>
      <c r="K14" s="722"/>
      <c r="L14" s="722"/>
      <c r="M14" s="722"/>
      <c r="N14" s="722"/>
      <c r="O14" s="722"/>
      <c r="P14" s="725"/>
      <c r="Q14" s="213"/>
      <c r="R14" s="213"/>
      <c r="S14" s="213"/>
      <c r="T14" s="213"/>
      <c r="U14" s="213"/>
      <c r="V14" s="213"/>
      <c r="W14" s="213"/>
      <c r="X14" s="213"/>
      <c r="Y14" s="213"/>
      <c r="Z14" s="213"/>
    </row>
    <row r="15" spans="1:26" ht="30" customHeight="1" x14ac:dyDescent="0.25">
      <c r="A15" s="706" t="s">
        <v>98</v>
      </c>
      <c r="B15" s="988" t="s">
        <v>342</v>
      </c>
      <c r="C15" s="984"/>
      <c r="D15" s="985" t="s">
        <v>343</v>
      </c>
      <c r="E15" s="984"/>
      <c r="F15" s="973" t="s">
        <v>344</v>
      </c>
      <c r="G15" s="974"/>
      <c r="H15" s="987"/>
      <c r="I15" s="718" t="s">
        <v>400</v>
      </c>
      <c r="J15" s="988" t="s">
        <v>342</v>
      </c>
      <c r="K15" s="984"/>
      <c r="L15" s="985" t="s">
        <v>343</v>
      </c>
      <c r="M15" s="984"/>
      <c r="N15" s="973" t="s">
        <v>344</v>
      </c>
      <c r="O15" s="974"/>
      <c r="P15" s="975"/>
      <c r="Q15" s="213"/>
      <c r="R15" s="213"/>
      <c r="S15" s="213"/>
      <c r="T15" s="213"/>
      <c r="U15" s="213"/>
      <c r="V15" s="215"/>
      <c r="W15" s="215"/>
      <c r="X15" s="213"/>
      <c r="Y15" s="213"/>
      <c r="Z15" s="213"/>
    </row>
    <row r="16" spans="1:26" x14ac:dyDescent="0.25">
      <c r="A16" s="706" t="s">
        <v>429</v>
      </c>
      <c r="B16" s="707" t="s">
        <v>345</v>
      </c>
      <c r="C16" s="707" t="s">
        <v>346</v>
      </c>
      <c r="D16" s="707" t="s">
        <v>345</v>
      </c>
      <c r="E16" s="707" t="s">
        <v>346</v>
      </c>
      <c r="F16" s="707" t="s">
        <v>345</v>
      </c>
      <c r="G16" s="707" t="s">
        <v>346</v>
      </c>
      <c r="H16" s="708" t="s">
        <v>8</v>
      </c>
      <c r="I16" s="706" t="s">
        <v>429</v>
      </c>
      <c r="J16" s="707" t="s">
        <v>345</v>
      </c>
      <c r="K16" s="707" t="s">
        <v>346</v>
      </c>
      <c r="L16" s="707" t="s">
        <v>345</v>
      </c>
      <c r="M16" s="707" t="s">
        <v>346</v>
      </c>
      <c r="N16" s="707" t="s">
        <v>345</v>
      </c>
      <c r="O16" s="707" t="s">
        <v>346</v>
      </c>
      <c r="P16" s="709" t="s">
        <v>8</v>
      </c>
      <c r="Q16" s="213"/>
      <c r="R16" s="213"/>
      <c r="S16" s="213"/>
      <c r="T16" s="213"/>
      <c r="U16" s="213"/>
      <c r="V16" s="213"/>
      <c r="W16" s="213"/>
      <c r="X16" s="213"/>
      <c r="Y16" s="213"/>
      <c r="Z16" s="213"/>
    </row>
    <row r="17" spans="1:26" x14ac:dyDescent="0.25">
      <c r="A17" s="710" t="s">
        <v>347</v>
      </c>
      <c r="B17" s="711">
        <v>828</v>
      </c>
      <c r="C17" s="711">
        <v>1855</v>
      </c>
      <c r="D17" s="711">
        <v>501</v>
      </c>
      <c r="E17" s="711">
        <v>474</v>
      </c>
      <c r="F17" s="711">
        <f t="shared" ref="F17:G24" si="6">B17+D17</f>
        <v>1329</v>
      </c>
      <c r="G17" s="711">
        <f t="shared" si="6"/>
        <v>2329</v>
      </c>
      <c r="H17" s="712">
        <f t="shared" ref="H17:H24" si="7">F17+G17</f>
        <v>3658</v>
      </c>
      <c r="I17" s="713" t="s">
        <v>347</v>
      </c>
      <c r="J17" s="711">
        <v>1049</v>
      </c>
      <c r="K17" s="711">
        <v>1056</v>
      </c>
      <c r="L17" s="711">
        <v>1508</v>
      </c>
      <c r="M17" s="711">
        <v>529</v>
      </c>
      <c r="N17" s="711">
        <f t="shared" ref="N17:O24" si="8">J17+L17</f>
        <v>2557</v>
      </c>
      <c r="O17" s="711">
        <f t="shared" si="8"/>
        <v>1585</v>
      </c>
      <c r="P17" s="714">
        <f t="shared" ref="P17:P24" si="9">N17+O17</f>
        <v>4142</v>
      </c>
      <c r="Q17" s="213"/>
      <c r="R17" s="213"/>
      <c r="S17" s="213"/>
      <c r="T17" s="213"/>
      <c r="U17" s="213"/>
      <c r="V17" s="213"/>
      <c r="W17" s="213"/>
      <c r="X17" s="213"/>
      <c r="Y17" s="213"/>
      <c r="Z17" s="213"/>
    </row>
    <row r="18" spans="1:26" x14ac:dyDescent="0.25">
      <c r="A18" s="710" t="s">
        <v>348</v>
      </c>
      <c r="B18" s="711">
        <v>688</v>
      </c>
      <c r="C18" s="711">
        <v>3308</v>
      </c>
      <c r="D18" s="711">
        <v>498</v>
      </c>
      <c r="E18" s="711">
        <v>2764</v>
      </c>
      <c r="F18" s="711">
        <f t="shared" si="6"/>
        <v>1186</v>
      </c>
      <c r="G18" s="711">
        <f t="shared" si="6"/>
        <v>6072</v>
      </c>
      <c r="H18" s="715">
        <f t="shared" si="7"/>
        <v>7258</v>
      </c>
      <c r="I18" s="713" t="s">
        <v>348</v>
      </c>
      <c r="J18" s="711">
        <v>3691</v>
      </c>
      <c r="K18" s="711">
        <v>1427</v>
      </c>
      <c r="L18" s="711">
        <v>2527</v>
      </c>
      <c r="M18" s="711">
        <v>1053</v>
      </c>
      <c r="N18" s="711">
        <f t="shared" si="8"/>
        <v>6218</v>
      </c>
      <c r="O18" s="711">
        <f t="shared" si="8"/>
        <v>2480</v>
      </c>
      <c r="P18" s="714">
        <f t="shared" si="9"/>
        <v>8698</v>
      </c>
      <c r="Q18" s="213"/>
      <c r="R18" s="213"/>
      <c r="S18" s="213"/>
      <c r="T18" s="213"/>
      <c r="U18" s="213"/>
      <c r="V18" s="213"/>
      <c r="W18" s="213"/>
      <c r="X18" s="213"/>
      <c r="Y18" s="213"/>
      <c r="Z18" s="213"/>
    </row>
    <row r="19" spans="1:26" x14ac:dyDescent="0.25">
      <c r="A19" s="710" t="s">
        <v>349</v>
      </c>
      <c r="B19" s="711">
        <v>151</v>
      </c>
      <c r="C19" s="711">
        <v>1248</v>
      </c>
      <c r="D19" s="711">
        <v>545</v>
      </c>
      <c r="E19" s="711">
        <v>545</v>
      </c>
      <c r="F19" s="711">
        <f t="shared" si="6"/>
        <v>696</v>
      </c>
      <c r="G19" s="711">
        <f t="shared" si="6"/>
        <v>1793</v>
      </c>
      <c r="H19" s="715">
        <f t="shared" si="7"/>
        <v>2489</v>
      </c>
      <c r="I19" s="713" t="s">
        <v>349</v>
      </c>
      <c r="J19" s="711">
        <v>1035</v>
      </c>
      <c r="K19" s="711">
        <v>1081</v>
      </c>
      <c r="L19" s="711">
        <v>1824</v>
      </c>
      <c r="M19" s="711">
        <v>506</v>
      </c>
      <c r="N19" s="711">
        <f t="shared" si="8"/>
        <v>2859</v>
      </c>
      <c r="O19" s="711">
        <f t="shared" si="8"/>
        <v>1587</v>
      </c>
      <c r="P19" s="714">
        <f t="shared" si="9"/>
        <v>4446</v>
      </c>
    </row>
    <row r="20" spans="1:26" x14ac:dyDescent="0.25">
      <c r="A20" s="710" t="s">
        <v>350</v>
      </c>
      <c r="B20" s="711">
        <v>222</v>
      </c>
      <c r="C20" s="711">
        <v>1378</v>
      </c>
      <c r="D20" s="711">
        <v>205</v>
      </c>
      <c r="E20" s="711">
        <v>436</v>
      </c>
      <c r="F20" s="711">
        <f t="shared" si="6"/>
        <v>427</v>
      </c>
      <c r="G20" s="711">
        <f t="shared" si="6"/>
        <v>1814</v>
      </c>
      <c r="H20" s="715">
        <f t="shared" si="7"/>
        <v>2241</v>
      </c>
      <c r="I20" s="713" t="s">
        <v>350</v>
      </c>
      <c r="J20" s="711">
        <v>944</v>
      </c>
      <c r="K20" s="711">
        <v>498</v>
      </c>
      <c r="L20" s="711">
        <v>1297</v>
      </c>
      <c r="M20" s="711">
        <v>393</v>
      </c>
      <c r="N20" s="711">
        <f t="shared" si="8"/>
        <v>2241</v>
      </c>
      <c r="O20" s="711">
        <f t="shared" si="8"/>
        <v>891</v>
      </c>
      <c r="P20" s="714">
        <f t="shared" si="9"/>
        <v>3132</v>
      </c>
    </row>
    <row r="21" spans="1:26" x14ac:dyDescent="0.25">
      <c r="A21" s="710" t="s">
        <v>351</v>
      </c>
      <c r="B21" s="711">
        <v>133</v>
      </c>
      <c r="C21" s="711">
        <v>199</v>
      </c>
      <c r="D21" s="711">
        <v>31</v>
      </c>
      <c r="E21" s="711">
        <v>416</v>
      </c>
      <c r="F21" s="711">
        <f t="shared" si="6"/>
        <v>164</v>
      </c>
      <c r="G21" s="711">
        <f t="shared" si="6"/>
        <v>615</v>
      </c>
      <c r="H21" s="715">
        <f t="shared" si="7"/>
        <v>779</v>
      </c>
      <c r="I21" s="713" t="s">
        <v>351</v>
      </c>
      <c r="J21" s="711">
        <v>460</v>
      </c>
      <c r="K21" s="711">
        <v>143</v>
      </c>
      <c r="L21" s="711">
        <v>400</v>
      </c>
      <c r="M21" s="711">
        <v>173</v>
      </c>
      <c r="N21" s="711">
        <f t="shared" si="8"/>
        <v>860</v>
      </c>
      <c r="O21" s="711">
        <f t="shared" si="8"/>
        <v>316</v>
      </c>
      <c r="P21" s="714">
        <f t="shared" si="9"/>
        <v>1176</v>
      </c>
    </row>
    <row r="22" spans="1:26" x14ac:dyDescent="0.25">
      <c r="A22" s="710" t="s">
        <v>352</v>
      </c>
      <c r="B22" s="711">
        <v>619</v>
      </c>
      <c r="C22" s="711">
        <v>1371</v>
      </c>
      <c r="D22" s="711">
        <v>1409</v>
      </c>
      <c r="E22" s="711">
        <v>282</v>
      </c>
      <c r="F22" s="711">
        <f t="shared" si="6"/>
        <v>2028</v>
      </c>
      <c r="G22" s="711">
        <f t="shared" si="6"/>
        <v>1653</v>
      </c>
      <c r="H22" s="715">
        <f t="shared" si="7"/>
        <v>3681</v>
      </c>
      <c r="I22" s="713" t="s">
        <v>352</v>
      </c>
      <c r="J22" s="711">
        <v>813</v>
      </c>
      <c r="K22" s="711">
        <v>2542</v>
      </c>
      <c r="L22" s="711">
        <v>1288.9199999999996</v>
      </c>
      <c r="M22" s="711">
        <v>211.75</v>
      </c>
      <c r="N22" s="711">
        <f t="shared" si="8"/>
        <v>2101.9199999999996</v>
      </c>
      <c r="O22" s="711">
        <f t="shared" si="8"/>
        <v>2753.75</v>
      </c>
      <c r="P22" s="714">
        <f t="shared" si="9"/>
        <v>4855.67</v>
      </c>
    </row>
    <row r="23" spans="1:26" x14ac:dyDescent="0.25">
      <c r="A23" s="710" t="s">
        <v>353</v>
      </c>
      <c r="B23" s="711">
        <v>681</v>
      </c>
      <c r="C23" s="711">
        <v>1177</v>
      </c>
      <c r="D23" s="711">
        <v>438</v>
      </c>
      <c r="E23" s="711">
        <v>334</v>
      </c>
      <c r="F23" s="711">
        <f t="shared" si="6"/>
        <v>1119</v>
      </c>
      <c r="G23" s="711">
        <f t="shared" si="6"/>
        <v>1511</v>
      </c>
      <c r="H23" s="715">
        <f t="shared" si="7"/>
        <v>2630</v>
      </c>
      <c r="I23" s="713" t="s">
        <v>353</v>
      </c>
      <c r="J23" s="711">
        <v>834</v>
      </c>
      <c r="K23" s="711">
        <v>859</v>
      </c>
      <c r="L23" s="711">
        <v>1548</v>
      </c>
      <c r="M23" s="711">
        <v>1256</v>
      </c>
      <c r="N23" s="711">
        <f t="shared" si="8"/>
        <v>2382</v>
      </c>
      <c r="O23" s="711">
        <f t="shared" si="8"/>
        <v>2115</v>
      </c>
      <c r="P23" s="714">
        <f t="shared" si="9"/>
        <v>4497</v>
      </c>
    </row>
    <row r="24" spans="1:26" ht="15.75" x14ac:dyDescent="0.25">
      <c r="A24" s="710" t="s">
        <v>398</v>
      </c>
      <c r="B24" s="711">
        <v>117</v>
      </c>
      <c r="C24" s="711">
        <v>691</v>
      </c>
      <c r="D24" s="711">
        <v>80</v>
      </c>
      <c r="E24" s="711">
        <v>695</v>
      </c>
      <c r="F24" s="711">
        <f t="shared" si="6"/>
        <v>197</v>
      </c>
      <c r="G24" s="711">
        <f t="shared" si="6"/>
        <v>1386</v>
      </c>
      <c r="H24" s="715">
        <f t="shared" si="7"/>
        <v>1583</v>
      </c>
      <c r="I24" s="713" t="s">
        <v>398</v>
      </c>
      <c r="J24" s="711">
        <v>591</v>
      </c>
      <c r="K24" s="711">
        <v>189</v>
      </c>
      <c r="L24" s="711">
        <v>647</v>
      </c>
      <c r="M24" s="711">
        <v>258</v>
      </c>
      <c r="N24" s="711">
        <f t="shared" si="8"/>
        <v>1238</v>
      </c>
      <c r="O24" s="711">
        <f t="shared" si="8"/>
        <v>447</v>
      </c>
      <c r="P24" s="714">
        <f t="shared" si="9"/>
        <v>1685</v>
      </c>
      <c r="Q24" s="213"/>
      <c r="R24" s="213"/>
      <c r="S24" s="213"/>
      <c r="T24" s="213"/>
      <c r="U24" s="214"/>
      <c r="V24" s="215"/>
      <c r="W24" s="215"/>
      <c r="X24" s="213"/>
      <c r="Y24" s="213"/>
      <c r="Z24" s="213"/>
    </row>
    <row r="25" spans="1:26" x14ac:dyDescent="0.25">
      <c r="A25" s="716" t="s">
        <v>354</v>
      </c>
      <c r="B25" s="717">
        <f>SUM(B17:B24)</f>
        <v>3439</v>
      </c>
      <c r="C25" s="717">
        <f t="shared" ref="C25:H25" si="10">SUM(C17:C24)</f>
        <v>11227</v>
      </c>
      <c r="D25" s="717">
        <f t="shared" si="10"/>
        <v>3707</v>
      </c>
      <c r="E25" s="717">
        <f t="shared" si="10"/>
        <v>5946</v>
      </c>
      <c r="F25" s="717">
        <f t="shared" si="10"/>
        <v>7146</v>
      </c>
      <c r="G25" s="717">
        <f t="shared" si="10"/>
        <v>17173</v>
      </c>
      <c r="H25" s="726">
        <f t="shared" si="10"/>
        <v>24319</v>
      </c>
      <c r="I25" s="718" t="s">
        <v>354</v>
      </c>
      <c r="J25" s="719">
        <f>SUM(J17:J24)</f>
        <v>9417</v>
      </c>
      <c r="K25" s="717">
        <f t="shared" ref="K25:P25" si="11">SUM(K17:K24)</f>
        <v>7795</v>
      </c>
      <c r="L25" s="717">
        <f t="shared" si="11"/>
        <v>11039.92</v>
      </c>
      <c r="M25" s="717">
        <f t="shared" si="11"/>
        <v>4379.75</v>
      </c>
      <c r="N25" s="717">
        <f t="shared" si="11"/>
        <v>20456.919999999998</v>
      </c>
      <c r="O25" s="717">
        <f t="shared" si="11"/>
        <v>12174.75</v>
      </c>
      <c r="P25" s="720">
        <f t="shared" si="11"/>
        <v>32631.67</v>
      </c>
    </row>
    <row r="26" spans="1:26" x14ac:dyDescent="0.25">
      <c r="A26" s="998"/>
      <c r="B26" s="999"/>
      <c r="C26" s="999"/>
      <c r="D26" s="999"/>
      <c r="E26" s="999"/>
      <c r="F26" s="999"/>
      <c r="G26" s="999"/>
      <c r="H26" s="1000"/>
      <c r="I26" s="724"/>
      <c r="J26" s="473"/>
      <c r="K26" s="473"/>
      <c r="L26" s="473"/>
      <c r="M26" s="473"/>
      <c r="N26" s="473"/>
      <c r="O26" s="473"/>
      <c r="P26" s="727"/>
    </row>
    <row r="27" spans="1:26" ht="30" customHeight="1" x14ac:dyDescent="0.25">
      <c r="A27" s="706" t="s">
        <v>355</v>
      </c>
      <c r="B27" s="988" t="s">
        <v>342</v>
      </c>
      <c r="C27" s="984"/>
      <c r="D27" s="985" t="s">
        <v>343</v>
      </c>
      <c r="E27" s="984"/>
      <c r="F27" s="973" t="s">
        <v>344</v>
      </c>
      <c r="G27" s="974"/>
      <c r="H27" s="987"/>
      <c r="I27" s="718" t="s">
        <v>399</v>
      </c>
      <c r="J27" s="988" t="s">
        <v>342</v>
      </c>
      <c r="K27" s="984"/>
      <c r="L27" s="985" t="s">
        <v>343</v>
      </c>
      <c r="M27" s="984"/>
      <c r="N27" s="973" t="s">
        <v>344</v>
      </c>
      <c r="O27" s="974"/>
      <c r="P27" s="975"/>
    </row>
    <row r="28" spans="1:26" x14ac:dyDescent="0.25">
      <c r="A28" s="706" t="s">
        <v>429</v>
      </c>
      <c r="B28" s="707" t="s">
        <v>345</v>
      </c>
      <c r="C28" s="707" t="s">
        <v>346</v>
      </c>
      <c r="D28" s="707" t="s">
        <v>345</v>
      </c>
      <c r="E28" s="707" t="s">
        <v>346</v>
      </c>
      <c r="F28" s="707" t="s">
        <v>345</v>
      </c>
      <c r="G28" s="707" t="s">
        <v>346</v>
      </c>
      <c r="H28" s="708" t="s">
        <v>8</v>
      </c>
      <c r="I28" s="706" t="s">
        <v>429</v>
      </c>
      <c r="J28" s="707" t="s">
        <v>345</v>
      </c>
      <c r="K28" s="707" t="s">
        <v>346</v>
      </c>
      <c r="L28" s="707" t="s">
        <v>345</v>
      </c>
      <c r="M28" s="707" t="s">
        <v>346</v>
      </c>
      <c r="N28" s="707" t="s">
        <v>345</v>
      </c>
      <c r="O28" s="707" t="s">
        <v>346</v>
      </c>
      <c r="P28" s="709" t="s">
        <v>8</v>
      </c>
    </row>
    <row r="29" spans="1:26" x14ac:dyDescent="0.25">
      <c r="A29" s="710" t="s">
        <v>347</v>
      </c>
      <c r="B29" s="711">
        <v>590</v>
      </c>
      <c r="C29" s="711">
        <v>1029</v>
      </c>
      <c r="D29" s="711">
        <v>499</v>
      </c>
      <c r="E29" s="711">
        <v>427</v>
      </c>
      <c r="F29" s="711">
        <f t="shared" ref="F29:G36" si="12">B29+D29</f>
        <v>1089</v>
      </c>
      <c r="G29" s="711">
        <f t="shared" si="12"/>
        <v>1456</v>
      </c>
      <c r="H29" s="712">
        <f t="shared" ref="H29:H36" si="13">F29+G29</f>
        <v>2545</v>
      </c>
      <c r="I29" s="713" t="s">
        <v>347</v>
      </c>
      <c r="J29" s="989" t="s">
        <v>446</v>
      </c>
      <c r="K29" s="990"/>
      <c r="L29" s="990"/>
      <c r="M29" s="990"/>
      <c r="N29" s="990"/>
      <c r="O29" s="990"/>
      <c r="P29" s="991"/>
    </row>
    <row r="30" spans="1:26" x14ac:dyDescent="0.25">
      <c r="A30" s="710" t="s">
        <v>348</v>
      </c>
      <c r="B30" s="711">
        <v>1093</v>
      </c>
      <c r="C30" s="711">
        <v>1642</v>
      </c>
      <c r="D30" s="711">
        <v>827</v>
      </c>
      <c r="E30" s="711">
        <v>1369</v>
      </c>
      <c r="F30" s="711">
        <f t="shared" si="12"/>
        <v>1920</v>
      </c>
      <c r="G30" s="711">
        <f t="shared" si="12"/>
        <v>3011</v>
      </c>
      <c r="H30" s="715">
        <f t="shared" si="13"/>
        <v>4931</v>
      </c>
      <c r="I30" s="713" t="s">
        <v>348</v>
      </c>
      <c r="J30" s="992"/>
      <c r="K30" s="993"/>
      <c r="L30" s="993"/>
      <c r="M30" s="993"/>
      <c r="N30" s="993"/>
      <c r="O30" s="993"/>
      <c r="P30" s="994"/>
    </row>
    <row r="31" spans="1:26" x14ac:dyDescent="0.25">
      <c r="A31" s="710" t="s">
        <v>349</v>
      </c>
      <c r="B31" s="711">
        <v>506</v>
      </c>
      <c r="C31" s="711">
        <v>1220</v>
      </c>
      <c r="D31" s="711">
        <v>789</v>
      </c>
      <c r="E31" s="711">
        <v>740</v>
      </c>
      <c r="F31" s="711">
        <f t="shared" si="12"/>
        <v>1295</v>
      </c>
      <c r="G31" s="711">
        <f t="shared" si="12"/>
        <v>1960</v>
      </c>
      <c r="H31" s="715">
        <f t="shared" si="13"/>
        <v>3255</v>
      </c>
      <c r="I31" s="713" t="s">
        <v>349</v>
      </c>
      <c r="J31" s="992"/>
      <c r="K31" s="993"/>
      <c r="L31" s="993"/>
      <c r="M31" s="993"/>
      <c r="N31" s="993"/>
      <c r="O31" s="993"/>
      <c r="P31" s="994"/>
    </row>
    <row r="32" spans="1:26" x14ac:dyDescent="0.25">
      <c r="A32" s="710" t="s">
        <v>350</v>
      </c>
      <c r="B32" s="711">
        <v>436</v>
      </c>
      <c r="C32" s="711">
        <v>1120</v>
      </c>
      <c r="D32" s="711">
        <v>574</v>
      </c>
      <c r="E32" s="711">
        <v>631</v>
      </c>
      <c r="F32" s="711">
        <f t="shared" si="12"/>
        <v>1010</v>
      </c>
      <c r="G32" s="711">
        <f t="shared" si="12"/>
        <v>1751</v>
      </c>
      <c r="H32" s="715">
        <f t="shared" si="13"/>
        <v>2761</v>
      </c>
      <c r="I32" s="713" t="s">
        <v>350</v>
      </c>
      <c r="J32" s="992"/>
      <c r="K32" s="993"/>
      <c r="L32" s="993"/>
      <c r="M32" s="993"/>
      <c r="N32" s="993"/>
      <c r="O32" s="993"/>
      <c r="P32" s="994"/>
    </row>
    <row r="33" spans="1:26" x14ac:dyDescent="0.25">
      <c r="A33" s="710" t="s">
        <v>351</v>
      </c>
      <c r="B33" s="711">
        <v>133</v>
      </c>
      <c r="C33" s="711">
        <v>282</v>
      </c>
      <c r="D33" s="711">
        <v>160</v>
      </c>
      <c r="E33" s="711">
        <v>184</v>
      </c>
      <c r="F33" s="711">
        <f t="shared" si="12"/>
        <v>293</v>
      </c>
      <c r="G33" s="711">
        <f t="shared" si="12"/>
        <v>466</v>
      </c>
      <c r="H33" s="715">
        <f t="shared" si="13"/>
        <v>759</v>
      </c>
      <c r="I33" s="713" t="s">
        <v>351</v>
      </c>
      <c r="J33" s="992"/>
      <c r="K33" s="993"/>
      <c r="L33" s="993"/>
      <c r="M33" s="993"/>
      <c r="N33" s="993"/>
      <c r="O33" s="993"/>
      <c r="P33" s="994"/>
    </row>
    <row r="34" spans="1:26" x14ac:dyDescent="0.25">
      <c r="A34" s="710" t="s">
        <v>352</v>
      </c>
      <c r="B34" s="711">
        <v>589</v>
      </c>
      <c r="C34" s="711">
        <v>1433</v>
      </c>
      <c r="D34" s="711">
        <v>1315</v>
      </c>
      <c r="E34" s="711">
        <v>329</v>
      </c>
      <c r="F34" s="711">
        <f t="shared" si="12"/>
        <v>1904</v>
      </c>
      <c r="G34" s="711">
        <f t="shared" si="12"/>
        <v>1762</v>
      </c>
      <c r="H34" s="715">
        <f t="shared" si="13"/>
        <v>3666</v>
      </c>
      <c r="I34" s="713" t="s">
        <v>352</v>
      </c>
      <c r="J34" s="992"/>
      <c r="K34" s="993"/>
      <c r="L34" s="993"/>
      <c r="M34" s="993"/>
      <c r="N34" s="993"/>
      <c r="O34" s="993"/>
      <c r="P34" s="994"/>
    </row>
    <row r="35" spans="1:26" x14ac:dyDescent="0.25">
      <c r="A35" s="710" t="s">
        <v>353</v>
      </c>
      <c r="B35" s="711">
        <v>642</v>
      </c>
      <c r="C35" s="711">
        <v>1020</v>
      </c>
      <c r="D35" s="711">
        <v>752</v>
      </c>
      <c r="E35" s="711">
        <v>529</v>
      </c>
      <c r="F35" s="711">
        <f t="shared" si="12"/>
        <v>1394</v>
      </c>
      <c r="G35" s="711">
        <f t="shared" si="12"/>
        <v>1549</v>
      </c>
      <c r="H35" s="715">
        <f t="shared" si="13"/>
        <v>2943</v>
      </c>
      <c r="I35" s="713" t="s">
        <v>353</v>
      </c>
      <c r="J35" s="992"/>
      <c r="K35" s="993"/>
      <c r="L35" s="993"/>
      <c r="M35" s="993"/>
      <c r="N35" s="993"/>
      <c r="O35" s="993"/>
      <c r="P35" s="994"/>
    </row>
    <row r="36" spans="1:26" ht="15.75" x14ac:dyDescent="0.25">
      <c r="A36" s="710" t="s">
        <v>398</v>
      </c>
      <c r="B36" s="711">
        <v>221</v>
      </c>
      <c r="C36" s="711">
        <v>633</v>
      </c>
      <c r="D36" s="711">
        <v>294</v>
      </c>
      <c r="E36" s="711">
        <v>546</v>
      </c>
      <c r="F36" s="711">
        <f t="shared" si="12"/>
        <v>515</v>
      </c>
      <c r="G36" s="711">
        <f t="shared" si="12"/>
        <v>1179</v>
      </c>
      <c r="H36" s="715">
        <f t="shared" si="13"/>
        <v>1694</v>
      </c>
      <c r="I36" s="713" t="s">
        <v>398</v>
      </c>
      <c r="J36" s="992"/>
      <c r="K36" s="993"/>
      <c r="L36" s="993"/>
      <c r="M36" s="993"/>
      <c r="N36" s="993"/>
      <c r="O36" s="993"/>
      <c r="P36" s="994"/>
      <c r="Q36" s="213"/>
      <c r="R36" s="213"/>
      <c r="S36" s="213"/>
      <c r="T36" s="213"/>
      <c r="U36" s="214"/>
      <c r="V36" s="215"/>
      <c r="W36" s="215"/>
      <c r="X36" s="213"/>
      <c r="Y36" s="213"/>
      <c r="Z36" s="213"/>
    </row>
    <row r="37" spans="1:26" ht="15.75" thickBot="1" x14ac:dyDescent="0.3">
      <c r="A37" s="728" t="s">
        <v>354</v>
      </c>
      <c r="B37" s="729">
        <f>SUM(B29:B36)</f>
        <v>4210</v>
      </c>
      <c r="C37" s="729">
        <f t="shared" ref="C37:H37" si="14">SUM(C29:C36)</f>
        <v>8379</v>
      </c>
      <c r="D37" s="729">
        <f t="shared" si="14"/>
        <v>5210</v>
      </c>
      <c r="E37" s="729">
        <f t="shared" si="14"/>
        <v>4755</v>
      </c>
      <c r="F37" s="729">
        <f t="shared" si="14"/>
        <v>9420</v>
      </c>
      <c r="G37" s="729">
        <f t="shared" si="14"/>
        <v>13134</v>
      </c>
      <c r="H37" s="729">
        <f t="shared" si="14"/>
        <v>22554</v>
      </c>
      <c r="I37" s="730" t="s">
        <v>354</v>
      </c>
      <c r="J37" s="995"/>
      <c r="K37" s="996"/>
      <c r="L37" s="996"/>
      <c r="M37" s="996"/>
      <c r="N37" s="996"/>
      <c r="O37" s="996"/>
      <c r="P37" s="997"/>
    </row>
    <row r="38" spans="1:26" ht="15.75" thickTop="1" x14ac:dyDescent="0.25">
      <c r="A38" s="212"/>
      <c r="I38" s="212"/>
    </row>
  </sheetData>
  <mergeCells count="22">
    <mergeCell ref="N27:P27"/>
    <mergeCell ref="J29:P37"/>
    <mergeCell ref="A26:H26"/>
    <mergeCell ref="B27:C27"/>
    <mergeCell ref="D27:E27"/>
    <mergeCell ref="F27:H27"/>
    <mergeCell ref="J27:K27"/>
    <mergeCell ref="L27:M27"/>
    <mergeCell ref="N15:P15"/>
    <mergeCell ref="A1:P1"/>
    <mergeCell ref="A2:P2"/>
    <mergeCell ref="B3:C3"/>
    <mergeCell ref="D3:E3"/>
    <mergeCell ref="F3:H3"/>
    <mergeCell ref="J3:K3"/>
    <mergeCell ref="L3:M3"/>
    <mergeCell ref="N3:P3"/>
    <mergeCell ref="B15:C15"/>
    <mergeCell ref="D15:E15"/>
    <mergeCell ref="F15:H15"/>
    <mergeCell ref="J15:K15"/>
    <mergeCell ref="L15:M15"/>
  </mergeCells>
  <pageMargins left="0.70866141732283472" right="0.70866141732283472" top="0.74803149606299213" bottom="0.74803149606299213" header="0.31496062992125984" footer="0.31496062992125984"/>
  <pageSetup paperSize="9" scale="58" orientation="landscape" r:id="rId1"/>
  <headerFooter>
    <oddHeader xml:space="preserve">&amp;C&amp;"Calibri,Regular"&amp;12SRAD Report 1954 Transport Statistics 2017 Rail and Metrolink Section </oddHeader>
    <evenHeader xml:space="preserve">&amp;C&amp;"Calibri,Regular"&amp;13HFAS Report 1724 Transport Statistics 2012 Public Transport Section </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98"/>
  <sheetViews>
    <sheetView topLeftCell="A49" zoomScale="75" zoomScaleNormal="75" zoomScalePageLayoutView="75" workbookViewId="0">
      <selection sqref="A1:M1"/>
    </sheetView>
  </sheetViews>
  <sheetFormatPr defaultRowHeight="12.75" x14ac:dyDescent="0.2"/>
  <cols>
    <col min="1" max="1" width="21.7109375" style="2" customWidth="1"/>
    <col min="2" max="2" width="18.28515625" style="2" customWidth="1"/>
    <col min="3" max="3" width="8.28515625" style="2" customWidth="1"/>
    <col min="4" max="4" width="11.5703125" style="2" customWidth="1"/>
    <col min="5" max="5" width="10.140625" style="2" customWidth="1"/>
    <col min="6" max="23" width="9.140625" style="2"/>
    <col min="24" max="24" width="13.140625" style="2" customWidth="1"/>
    <col min="25" max="26" width="9.140625" style="209"/>
    <col min="27" max="16384" width="9.140625" style="2"/>
  </cols>
  <sheetData>
    <row r="1" spans="1:24" ht="25.5" customHeight="1" thickTop="1" thickBot="1" x14ac:dyDescent="0.25">
      <c r="A1" s="925" t="s">
        <v>449</v>
      </c>
      <c r="B1" s="926"/>
      <c r="C1" s="926"/>
      <c r="D1" s="926"/>
      <c r="E1" s="926"/>
      <c r="F1" s="926"/>
      <c r="G1" s="926"/>
      <c r="H1" s="926"/>
      <c r="I1" s="926"/>
      <c r="J1" s="926"/>
      <c r="K1" s="926"/>
      <c r="L1" s="926"/>
      <c r="M1" s="926"/>
      <c r="N1" s="53"/>
      <c r="O1" s="53"/>
      <c r="P1" s="53"/>
      <c r="Q1" s="53"/>
      <c r="R1" s="53"/>
      <c r="S1" s="53"/>
      <c r="T1" s="53"/>
      <c r="U1" s="53"/>
      <c r="V1" s="53"/>
      <c r="W1" s="53"/>
      <c r="X1" s="54"/>
    </row>
    <row r="2" spans="1:24" ht="30" x14ac:dyDescent="0.2">
      <c r="A2" s="55" t="s">
        <v>97</v>
      </c>
      <c r="B2" s="10" t="s">
        <v>255</v>
      </c>
      <c r="C2" s="11"/>
      <c r="D2" s="8">
        <v>2001</v>
      </c>
      <c r="E2" s="8">
        <v>2002</v>
      </c>
      <c r="F2" s="8">
        <v>2003</v>
      </c>
      <c r="G2" s="8">
        <v>2004</v>
      </c>
      <c r="H2" s="8">
        <v>2005</v>
      </c>
      <c r="I2" s="8">
        <v>2006</v>
      </c>
      <c r="J2" s="8">
        <v>2007</v>
      </c>
      <c r="K2" s="8">
        <v>2008</v>
      </c>
      <c r="L2" s="8">
        <v>2009</v>
      </c>
      <c r="M2" s="8">
        <v>2010</v>
      </c>
      <c r="N2" s="8">
        <v>2011</v>
      </c>
      <c r="O2" s="8">
        <v>2012</v>
      </c>
      <c r="P2" s="8">
        <v>2013</v>
      </c>
      <c r="Q2" s="9" t="s">
        <v>364</v>
      </c>
      <c r="R2" s="9" t="s">
        <v>365</v>
      </c>
      <c r="S2" s="9" t="s">
        <v>366</v>
      </c>
      <c r="T2" s="9" t="s">
        <v>367</v>
      </c>
      <c r="U2" s="9" t="s">
        <v>368</v>
      </c>
      <c r="V2" s="9" t="s">
        <v>402</v>
      </c>
      <c r="W2" s="9" t="s">
        <v>431</v>
      </c>
      <c r="X2" s="612" t="s">
        <v>450</v>
      </c>
    </row>
    <row r="3" spans="1:24" ht="15" x14ac:dyDescent="0.2">
      <c r="A3" s="1003" t="s">
        <v>322</v>
      </c>
      <c r="B3" s="1008" t="s">
        <v>313</v>
      </c>
      <c r="C3" s="11" t="s">
        <v>101</v>
      </c>
      <c r="D3" s="50"/>
      <c r="E3" s="50"/>
      <c r="F3" s="50"/>
      <c r="G3" s="50"/>
      <c r="H3" s="50"/>
      <c r="I3" s="50"/>
      <c r="J3" s="50"/>
      <c r="K3" s="50"/>
      <c r="L3" s="50"/>
      <c r="M3" s="50"/>
      <c r="N3" s="50"/>
      <c r="O3" s="50"/>
      <c r="P3" s="50"/>
      <c r="Q3" s="51"/>
      <c r="R3" s="51"/>
      <c r="S3" s="13">
        <v>32</v>
      </c>
      <c r="T3" s="51"/>
      <c r="U3" s="13">
        <v>23</v>
      </c>
      <c r="V3" s="210">
        <v>44</v>
      </c>
      <c r="W3" s="328"/>
      <c r="X3" s="608">
        <v>49</v>
      </c>
    </row>
    <row r="4" spans="1:24" ht="15" x14ac:dyDescent="0.2">
      <c r="A4" s="1003"/>
      <c r="B4" s="1008"/>
      <c r="C4" s="11" t="s">
        <v>102</v>
      </c>
      <c r="D4" s="50"/>
      <c r="E4" s="50"/>
      <c r="F4" s="50"/>
      <c r="G4" s="50"/>
      <c r="H4" s="50"/>
      <c r="I4" s="50"/>
      <c r="J4" s="50"/>
      <c r="K4" s="50"/>
      <c r="L4" s="50"/>
      <c r="M4" s="50"/>
      <c r="N4" s="50"/>
      <c r="O4" s="50"/>
      <c r="P4" s="50"/>
      <c r="Q4" s="51"/>
      <c r="R4" s="51"/>
      <c r="S4" s="13">
        <v>10</v>
      </c>
      <c r="T4" s="51"/>
      <c r="U4" s="13">
        <v>10</v>
      </c>
      <c r="V4" s="210">
        <v>12</v>
      </c>
      <c r="W4" s="328"/>
      <c r="X4" s="608">
        <v>29</v>
      </c>
    </row>
    <row r="5" spans="1:24" ht="15" x14ac:dyDescent="0.2">
      <c r="A5" s="1003" t="s">
        <v>327</v>
      </c>
      <c r="B5" s="1008" t="s">
        <v>313</v>
      </c>
      <c r="C5" s="11" t="s">
        <v>101</v>
      </c>
      <c r="D5" s="50"/>
      <c r="E5" s="50"/>
      <c r="F5" s="50"/>
      <c r="G5" s="50"/>
      <c r="H5" s="50"/>
      <c r="I5" s="50"/>
      <c r="J5" s="50"/>
      <c r="K5" s="50"/>
      <c r="L5" s="50"/>
      <c r="M5" s="50"/>
      <c r="N5" s="50"/>
      <c r="O5" s="50"/>
      <c r="P5" s="50"/>
      <c r="Q5" s="51"/>
      <c r="R5" s="51"/>
      <c r="S5" s="13">
        <v>88</v>
      </c>
      <c r="T5" s="51"/>
      <c r="U5" s="13">
        <v>112</v>
      </c>
      <c r="V5" s="210">
        <v>125</v>
      </c>
      <c r="W5" s="328"/>
      <c r="X5" s="608">
        <v>164</v>
      </c>
    </row>
    <row r="6" spans="1:24" ht="15" x14ac:dyDescent="0.2">
      <c r="A6" s="1003"/>
      <c r="B6" s="1008"/>
      <c r="C6" s="11" t="s">
        <v>102</v>
      </c>
      <c r="D6" s="50"/>
      <c r="E6" s="50"/>
      <c r="F6" s="50"/>
      <c r="G6" s="50"/>
      <c r="H6" s="50"/>
      <c r="I6" s="50"/>
      <c r="J6" s="50"/>
      <c r="K6" s="50"/>
      <c r="L6" s="50"/>
      <c r="M6" s="50"/>
      <c r="N6" s="50"/>
      <c r="O6" s="50"/>
      <c r="P6" s="50"/>
      <c r="Q6" s="51"/>
      <c r="R6" s="51"/>
      <c r="S6" s="13">
        <v>45</v>
      </c>
      <c r="T6" s="51"/>
      <c r="U6" s="13">
        <v>30</v>
      </c>
      <c r="V6" s="210">
        <v>56</v>
      </c>
      <c r="W6" s="328"/>
      <c r="X6" s="608">
        <v>55</v>
      </c>
    </row>
    <row r="7" spans="1:24" ht="15" x14ac:dyDescent="0.2">
      <c r="A7" s="1003" t="s">
        <v>319</v>
      </c>
      <c r="B7" s="1008" t="s">
        <v>313</v>
      </c>
      <c r="C7" s="11" t="s">
        <v>101</v>
      </c>
      <c r="D7" s="50"/>
      <c r="E7" s="50"/>
      <c r="F7" s="50"/>
      <c r="G7" s="50"/>
      <c r="H7" s="50"/>
      <c r="I7" s="50"/>
      <c r="J7" s="50"/>
      <c r="K7" s="50"/>
      <c r="L7" s="50"/>
      <c r="M7" s="50"/>
      <c r="N7" s="50"/>
      <c r="O7" s="50"/>
      <c r="P7" s="50"/>
      <c r="Q7" s="51"/>
      <c r="R7" s="51"/>
      <c r="S7" s="13">
        <v>80</v>
      </c>
      <c r="T7" s="51"/>
      <c r="U7" s="13">
        <v>88</v>
      </c>
      <c r="V7" s="210">
        <v>94</v>
      </c>
      <c r="W7" s="328"/>
      <c r="X7" s="608">
        <v>152</v>
      </c>
    </row>
    <row r="8" spans="1:24" ht="15" x14ac:dyDescent="0.2">
      <c r="A8" s="1003"/>
      <c r="B8" s="1008"/>
      <c r="C8" s="11" t="s">
        <v>102</v>
      </c>
      <c r="D8" s="50"/>
      <c r="E8" s="50"/>
      <c r="F8" s="50"/>
      <c r="G8" s="50"/>
      <c r="H8" s="50"/>
      <c r="I8" s="50"/>
      <c r="J8" s="50"/>
      <c r="K8" s="50"/>
      <c r="L8" s="50"/>
      <c r="M8" s="50"/>
      <c r="N8" s="50"/>
      <c r="O8" s="50"/>
      <c r="P8" s="50"/>
      <c r="Q8" s="51"/>
      <c r="R8" s="51"/>
      <c r="S8" s="13">
        <v>11</v>
      </c>
      <c r="T8" s="51"/>
      <c r="U8" s="13">
        <v>6</v>
      </c>
      <c r="V8" s="210">
        <v>11</v>
      </c>
      <c r="W8" s="328"/>
      <c r="X8" s="608">
        <v>25</v>
      </c>
    </row>
    <row r="9" spans="1:24" ht="15" x14ac:dyDescent="0.2">
      <c r="A9" s="1003" t="s">
        <v>318</v>
      </c>
      <c r="B9" s="1008" t="s">
        <v>313</v>
      </c>
      <c r="C9" s="11" t="s">
        <v>101</v>
      </c>
      <c r="D9" s="50"/>
      <c r="E9" s="50"/>
      <c r="F9" s="50"/>
      <c r="G9" s="50"/>
      <c r="H9" s="50"/>
      <c r="I9" s="50"/>
      <c r="J9" s="50"/>
      <c r="K9" s="50"/>
      <c r="L9" s="50"/>
      <c r="M9" s="50"/>
      <c r="N9" s="50"/>
      <c r="O9" s="50"/>
      <c r="P9" s="50"/>
      <c r="Q9" s="51"/>
      <c r="R9" s="51"/>
      <c r="S9" s="13">
        <v>38</v>
      </c>
      <c r="T9" s="51"/>
      <c r="U9" s="13">
        <v>55</v>
      </c>
      <c r="V9" s="210">
        <v>51</v>
      </c>
      <c r="W9" s="328"/>
      <c r="X9" s="608">
        <v>71</v>
      </c>
    </row>
    <row r="10" spans="1:24" ht="15" x14ac:dyDescent="0.2">
      <c r="A10" s="1003"/>
      <c r="B10" s="1008"/>
      <c r="C10" s="11" t="s">
        <v>102</v>
      </c>
      <c r="D10" s="50"/>
      <c r="E10" s="50"/>
      <c r="F10" s="50"/>
      <c r="G10" s="50"/>
      <c r="H10" s="50"/>
      <c r="I10" s="50"/>
      <c r="J10" s="50"/>
      <c r="K10" s="50"/>
      <c r="L10" s="50"/>
      <c r="M10" s="50"/>
      <c r="N10" s="50"/>
      <c r="O10" s="50"/>
      <c r="P10" s="50"/>
      <c r="Q10" s="51"/>
      <c r="R10" s="51"/>
      <c r="S10" s="13">
        <v>4</v>
      </c>
      <c r="T10" s="51"/>
      <c r="U10" s="13">
        <v>0</v>
      </c>
      <c r="V10" s="210">
        <v>5</v>
      </c>
      <c r="W10" s="328"/>
      <c r="X10" s="608">
        <v>6</v>
      </c>
    </row>
    <row r="11" spans="1:24" ht="15" x14ac:dyDescent="0.2">
      <c r="A11" s="1003" t="s">
        <v>314</v>
      </c>
      <c r="B11" s="1008" t="s">
        <v>313</v>
      </c>
      <c r="C11" s="11" t="s">
        <v>101</v>
      </c>
      <c r="D11" s="50"/>
      <c r="E11" s="50"/>
      <c r="F11" s="50"/>
      <c r="G11" s="50"/>
      <c r="H11" s="50"/>
      <c r="I11" s="50"/>
      <c r="J11" s="50"/>
      <c r="K11" s="50"/>
      <c r="L11" s="50"/>
      <c r="M11" s="50"/>
      <c r="N11" s="50"/>
      <c r="O11" s="50"/>
      <c r="P11" s="50"/>
      <c r="Q11" s="51"/>
      <c r="R11" s="51"/>
      <c r="S11" s="13">
        <v>30</v>
      </c>
      <c r="T11" s="51"/>
      <c r="U11" s="13">
        <v>110</v>
      </c>
      <c r="V11" s="210">
        <v>95</v>
      </c>
      <c r="W11" s="328"/>
      <c r="X11" s="608">
        <v>75</v>
      </c>
    </row>
    <row r="12" spans="1:24" ht="15" x14ac:dyDescent="0.2">
      <c r="A12" s="1003"/>
      <c r="B12" s="1008"/>
      <c r="C12" s="11" t="s">
        <v>102</v>
      </c>
      <c r="D12" s="50"/>
      <c r="E12" s="50"/>
      <c r="F12" s="50"/>
      <c r="G12" s="50"/>
      <c r="H12" s="50"/>
      <c r="I12" s="50"/>
      <c r="J12" s="50"/>
      <c r="K12" s="50"/>
      <c r="L12" s="50"/>
      <c r="M12" s="50"/>
      <c r="N12" s="50"/>
      <c r="O12" s="50"/>
      <c r="P12" s="50"/>
      <c r="Q12" s="51"/>
      <c r="R12" s="51"/>
      <c r="S12" s="13">
        <v>0</v>
      </c>
      <c r="T12" s="51"/>
      <c r="U12" s="13">
        <v>0</v>
      </c>
      <c r="V12" s="210">
        <v>0</v>
      </c>
      <c r="W12" s="328"/>
      <c r="X12" s="608">
        <v>0</v>
      </c>
    </row>
    <row r="13" spans="1:24" ht="15" x14ac:dyDescent="0.2">
      <c r="A13" s="1003" t="s">
        <v>320</v>
      </c>
      <c r="B13" s="1008" t="s">
        <v>313</v>
      </c>
      <c r="C13" s="11" t="s">
        <v>101</v>
      </c>
      <c r="D13" s="50"/>
      <c r="E13" s="50"/>
      <c r="F13" s="50"/>
      <c r="G13" s="50"/>
      <c r="H13" s="50"/>
      <c r="I13" s="50"/>
      <c r="J13" s="50"/>
      <c r="K13" s="50"/>
      <c r="L13" s="50"/>
      <c r="M13" s="50"/>
      <c r="N13" s="50"/>
      <c r="O13" s="50"/>
      <c r="P13" s="50"/>
      <c r="Q13" s="51"/>
      <c r="R13" s="51"/>
      <c r="S13" s="13">
        <v>37</v>
      </c>
      <c r="T13" s="51"/>
      <c r="U13" s="13">
        <v>42</v>
      </c>
      <c r="V13" s="210">
        <v>75</v>
      </c>
      <c r="W13" s="328"/>
      <c r="X13" s="608">
        <v>94</v>
      </c>
    </row>
    <row r="14" spans="1:24" ht="15" x14ac:dyDescent="0.2">
      <c r="A14" s="1003"/>
      <c r="B14" s="1008"/>
      <c r="C14" s="11" t="s">
        <v>102</v>
      </c>
      <c r="D14" s="50"/>
      <c r="E14" s="50"/>
      <c r="F14" s="50"/>
      <c r="G14" s="50"/>
      <c r="H14" s="50"/>
      <c r="I14" s="50"/>
      <c r="J14" s="50"/>
      <c r="K14" s="50"/>
      <c r="L14" s="50"/>
      <c r="M14" s="50"/>
      <c r="N14" s="50"/>
      <c r="O14" s="50"/>
      <c r="P14" s="50"/>
      <c r="Q14" s="51"/>
      <c r="R14" s="51"/>
      <c r="S14" s="13">
        <v>16</v>
      </c>
      <c r="T14" s="51"/>
      <c r="U14" s="13">
        <v>30</v>
      </c>
      <c r="V14" s="210">
        <v>33</v>
      </c>
      <c r="W14" s="328"/>
      <c r="X14" s="608">
        <v>52</v>
      </c>
    </row>
    <row r="15" spans="1:24" ht="15" x14ac:dyDescent="0.2">
      <c r="A15" s="1003" t="s">
        <v>323</v>
      </c>
      <c r="B15" s="1008" t="s">
        <v>313</v>
      </c>
      <c r="C15" s="11" t="s">
        <v>101</v>
      </c>
      <c r="D15" s="50"/>
      <c r="E15" s="50"/>
      <c r="F15" s="50"/>
      <c r="G15" s="50"/>
      <c r="H15" s="50"/>
      <c r="I15" s="50"/>
      <c r="J15" s="50"/>
      <c r="K15" s="50"/>
      <c r="L15" s="50"/>
      <c r="M15" s="50"/>
      <c r="N15" s="50"/>
      <c r="O15" s="50"/>
      <c r="P15" s="50"/>
      <c r="Q15" s="51"/>
      <c r="R15" s="51"/>
      <c r="S15" s="13">
        <v>53</v>
      </c>
      <c r="T15" s="51"/>
      <c r="U15" s="13">
        <v>86</v>
      </c>
      <c r="V15" s="210">
        <v>89</v>
      </c>
      <c r="W15" s="328"/>
      <c r="X15" s="608">
        <v>102</v>
      </c>
    </row>
    <row r="16" spans="1:24" ht="15" x14ac:dyDescent="0.2">
      <c r="A16" s="1003"/>
      <c r="B16" s="1008"/>
      <c r="C16" s="11" t="s">
        <v>102</v>
      </c>
      <c r="D16" s="50"/>
      <c r="E16" s="50"/>
      <c r="F16" s="50"/>
      <c r="G16" s="50"/>
      <c r="H16" s="50"/>
      <c r="I16" s="50"/>
      <c r="J16" s="50"/>
      <c r="K16" s="50"/>
      <c r="L16" s="50"/>
      <c r="M16" s="50"/>
      <c r="N16" s="50"/>
      <c r="O16" s="50"/>
      <c r="P16" s="50"/>
      <c r="Q16" s="51"/>
      <c r="R16" s="51"/>
      <c r="S16" s="13">
        <v>17</v>
      </c>
      <c r="T16" s="51"/>
      <c r="U16" s="13">
        <v>43</v>
      </c>
      <c r="V16" s="210">
        <v>68</v>
      </c>
      <c r="W16" s="328"/>
      <c r="X16" s="608">
        <v>94</v>
      </c>
    </row>
    <row r="17" spans="1:24" ht="15" x14ac:dyDescent="0.2">
      <c r="A17" s="1003" t="s">
        <v>326</v>
      </c>
      <c r="B17" s="1008" t="s">
        <v>313</v>
      </c>
      <c r="C17" s="11" t="s">
        <v>101</v>
      </c>
      <c r="D17" s="50"/>
      <c r="E17" s="50"/>
      <c r="F17" s="50"/>
      <c r="G17" s="50"/>
      <c r="H17" s="50"/>
      <c r="I17" s="50"/>
      <c r="J17" s="50"/>
      <c r="K17" s="50"/>
      <c r="L17" s="50"/>
      <c r="M17" s="50"/>
      <c r="N17" s="50"/>
      <c r="O17" s="50"/>
      <c r="P17" s="50"/>
      <c r="Q17" s="51"/>
      <c r="R17" s="51"/>
      <c r="S17" s="13">
        <v>97</v>
      </c>
      <c r="T17" s="51"/>
      <c r="U17" s="13">
        <v>144</v>
      </c>
      <c r="V17" s="210">
        <v>141</v>
      </c>
      <c r="W17" s="328"/>
      <c r="X17" s="608">
        <v>179</v>
      </c>
    </row>
    <row r="18" spans="1:24" ht="15" x14ac:dyDescent="0.2">
      <c r="A18" s="1003"/>
      <c r="B18" s="1008"/>
      <c r="C18" s="11" t="s">
        <v>102</v>
      </c>
      <c r="D18" s="50"/>
      <c r="E18" s="50"/>
      <c r="F18" s="50"/>
      <c r="G18" s="50"/>
      <c r="H18" s="50"/>
      <c r="I18" s="50"/>
      <c r="J18" s="50"/>
      <c r="K18" s="50"/>
      <c r="L18" s="50"/>
      <c r="M18" s="50"/>
      <c r="N18" s="50"/>
      <c r="O18" s="50"/>
      <c r="P18" s="50"/>
      <c r="Q18" s="51"/>
      <c r="R18" s="51"/>
      <c r="S18" s="13">
        <v>12</v>
      </c>
      <c r="T18" s="51"/>
      <c r="U18" s="13">
        <v>26</v>
      </c>
      <c r="V18" s="210">
        <v>50</v>
      </c>
      <c r="W18" s="328"/>
      <c r="X18" s="608">
        <v>59</v>
      </c>
    </row>
    <row r="19" spans="1:24" ht="15" x14ac:dyDescent="0.2">
      <c r="A19" s="1003" t="s">
        <v>316</v>
      </c>
      <c r="B19" s="1008" t="s">
        <v>313</v>
      </c>
      <c r="C19" s="11" t="s">
        <v>101</v>
      </c>
      <c r="D19" s="50"/>
      <c r="E19" s="50"/>
      <c r="F19" s="50"/>
      <c r="G19" s="50"/>
      <c r="H19" s="50"/>
      <c r="I19" s="50"/>
      <c r="J19" s="50"/>
      <c r="K19" s="50"/>
      <c r="L19" s="50"/>
      <c r="M19" s="50"/>
      <c r="N19" s="50"/>
      <c r="O19" s="50"/>
      <c r="P19" s="50"/>
      <c r="Q19" s="51"/>
      <c r="R19" s="51"/>
      <c r="S19" s="13">
        <v>13</v>
      </c>
      <c r="T19" s="51"/>
      <c r="U19" s="13">
        <v>27</v>
      </c>
      <c r="V19" s="210">
        <v>44</v>
      </c>
      <c r="W19" s="328"/>
      <c r="X19" s="608">
        <v>34</v>
      </c>
    </row>
    <row r="20" spans="1:24" ht="15" x14ac:dyDescent="0.2">
      <c r="A20" s="1003"/>
      <c r="B20" s="1008"/>
      <c r="C20" s="11" t="s">
        <v>102</v>
      </c>
      <c r="D20" s="50"/>
      <c r="E20" s="50"/>
      <c r="F20" s="50"/>
      <c r="G20" s="50"/>
      <c r="H20" s="50"/>
      <c r="I20" s="50"/>
      <c r="J20" s="50"/>
      <c r="K20" s="50"/>
      <c r="L20" s="50"/>
      <c r="M20" s="50"/>
      <c r="N20" s="50"/>
      <c r="O20" s="50"/>
      <c r="P20" s="50"/>
      <c r="Q20" s="51"/>
      <c r="R20" s="51"/>
      <c r="S20" s="13">
        <v>5</v>
      </c>
      <c r="T20" s="51"/>
      <c r="U20" s="13">
        <v>11</v>
      </c>
      <c r="V20" s="210">
        <v>17</v>
      </c>
      <c r="W20" s="328"/>
      <c r="X20" s="608">
        <v>13</v>
      </c>
    </row>
    <row r="21" spans="1:24" ht="15" x14ac:dyDescent="0.2">
      <c r="A21" s="1003" t="s">
        <v>317</v>
      </c>
      <c r="B21" s="1008" t="s">
        <v>313</v>
      </c>
      <c r="C21" s="11" t="s">
        <v>101</v>
      </c>
      <c r="D21" s="50"/>
      <c r="E21" s="50"/>
      <c r="F21" s="50"/>
      <c r="G21" s="50"/>
      <c r="H21" s="50"/>
      <c r="I21" s="50"/>
      <c r="J21" s="50"/>
      <c r="K21" s="50"/>
      <c r="L21" s="50"/>
      <c r="M21" s="50"/>
      <c r="N21" s="50"/>
      <c r="O21" s="50"/>
      <c r="P21" s="50"/>
      <c r="Q21" s="51"/>
      <c r="R21" s="51"/>
      <c r="S21" s="13">
        <v>18</v>
      </c>
      <c r="T21" s="51"/>
      <c r="U21" s="13">
        <v>24</v>
      </c>
      <c r="V21" s="210">
        <v>29</v>
      </c>
      <c r="W21" s="328"/>
      <c r="X21" s="608">
        <v>43</v>
      </c>
    </row>
    <row r="22" spans="1:24" ht="15" x14ac:dyDescent="0.2">
      <c r="A22" s="1003"/>
      <c r="B22" s="1008"/>
      <c r="C22" s="11" t="s">
        <v>102</v>
      </c>
      <c r="D22" s="50"/>
      <c r="E22" s="50"/>
      <c r="F22" s="50"/>
      <c r="G22" s="50"/>
      <c r="H22" s="50"/>
      <c r="I22" s="50"/>
      <c r="J22" s="50"/>
      <c r="K22" s="50"/>
      <c r="L22" s="50"/>
      <c r="M22" s="50"/>
      <c r="N22" s="50"/>
      <c r="O22" s="50"/>
      <c r="P22" s="50"/>
      <c r="Q22" s="51"/>
      <c r="R22" s="51"/>
      <c r="S22" s="13">
        <v>0</v>
      </c>
      <c r="T22" s="51"/>
      <c r="U22" s="13">
        <v>0</v>
      </c>
      <c r="V22" s="210">
        <v>1</v>
      </c>
      <c r="W22" s="328"/>
      <c r="X22" s="608">
        <v>4</v>
      </c>
    </row>
    <row r="23" spans="1:24" ht="15" x14ac:dyDescent="0.2">
      <c r="A23" s="1003" t="s">
        <v>321</v>
      </c>
      <c r="B23" s="1008" t="s">
        <v>313</v>
      </c>
      <c r="C23" s="11" t="s">
        <v>101</v>
      </c>
      <c r="D23" s="50"/>
      <c r="E23" s="50"/>
      <c r="F23" s="50"/>
      <c r="G23" s="50"/>
      <c r="H23" s="50"/>
      <c r="I23" s="50"/>
      <c r="J23" s="50"/>
      <c r="K23" s="50"/>
      <c r="L23" s="50"/>
      <c r="M23" s="50"/>
      <c r="N23" s="50"/>
      <c r="O23" s="50"/>
      <c r="P23" s="50"/>
      <c r="Q23" s="51"/>
      <c r="R23" s="51"/>
      <c r="S23" s="13">
        <v>26</v>
      </c>
      <c r="T23" s="51"/>
      <c r="U23" s="13">
        <v>39</v>
      </c>
      <c r="V23" s="210">
        <v>59</v>
      </c>
      <c r="W23" s="328"/>
      <c r="X23" s="608">
        <v>67</v>
      </c>
    </row>
    <row r="24" spans="1:24" ht="15" x14ac:dyDescent="0.2">
      <c r="A24" s="1003"/>
      <c r="B24" s="1008"/>
      <c r="C24" s="11" t="s">
        <v>102</v>
      </c>
      <c r="D24" s="50"/>
      <c r="E24" s="50"/>
      <c r="F24" s="50"/>
      <c r="G24" s="50"/>
      <c r="H24" s="50"/>
      <c r="I24" s="50"/>
      <c r="J24" s="50"/>
      <c r="K24" s="50"/>
      <c r="L24" s="50"/>
      <c r="M24" s="50"/>
      <c r="N24" s="50"/>
      <c r="O24" s="50"/>
      <c r="P24" s="50"/>
      <c r="Q24" s="51"/>
      <c r="R24" s="51"/>
      <c r="S24" s="13">
        <v>20</v>
      </c>
      <c r="T24" s="51"/>
      <c r="U24" s="13">
        <v>61</v>
      </c>
      <c r="V24" s="210">
        <v>57</v>
      </c>
      <c r="W24" s="328"/>
      <c r="X24" s="608">
        <v>77</v>
      </c>
    </row>
    <row r="25" spans="1:24" ht="15" x14ac:dyDescent="0.2">
      <c r="A25" s="1003" t="s">
        <v>315</v>
      </c>
      <c r="B25" s="1008" t="s">
        <v>313</v>
      </c>
      <c r="C25" s="11" t="s">
        <v>101</v>
      </c>
      <c r="D25" s="50"/>
      <c r="E25" s="50"/>
      <c r="F25" s="50"/>
      <c r="G25" s="50"/>
      <c r="H25" s="50"/>
      <c r="I25" s="50"/>
      <c r="J25" s="50"/>
      <c r="K25" s="50"/>
      <c r="L25" s="50"/>
      <c r="M25" s="50"/>
      <c r="N25" s="50"/>
      <c r="O25" s="50"/>
      <c r="P25" s="50"/>
      <c r="Q25" s="51"/>
      <c r="R25" s="51"/>
      <c r="S25" s="13">
        <v>26</v>
      </c>
      <c r="T25" s="51"/>
      <c r="U25" s="13">
        <v>22</v>
      </c>
      <c r="V25" s="210">
        <v>63</v>
      </c>
      <c r="W25" s="328"/>
      <c r="X25" s="608">
        <v>65</v>
      </c>
    </row>
    <row r="26" spans="1:24" ht="15" x14ac:dyDescent="0.2">
      <c r="A26" s="1003"/>
      <c r="B26" s="1008"/>
      <c r="C26" s="11" t="s">
        <v>102</v>
      </c>
      <c r="D26" s="50"/>
      <c r="E26" s="50"/>
      <c r="F26" s="50"/>
      <c r="G26" s="50"/>
      <c r="H26" s="50"/>
      <c r="I26" s="50"/>
      <c r="J26" s="50"/>
      <c r="K26" s="50"/>
      <c r="L26" s="50"/>
      <c r="M26" s="50"/>
      <c r="N26" s="50"/>
      <c r="O26" s="50"/>
      <c r="P26" s="50"/>
      <c r="Q26" s="51"/>
      <c r="R26" s="51"/>
      <c r="S26" s="13">
        <v>3</v>
      </c>
      <c r="T26" s="51"/>
      <c r="U26" s="13">
        <v>4</v>
      </c>
      <c r="V26" s="210">
        <v>8</v>
      </c>
      <c r="W26" s="328"/>
      <c r="X26" s="608">
        <v>3</v>
      </c>
    </row>
    <row r="27" spans="1:24" ht="15" x14ac:dyDescent="0.2">
      <c r="A27" s="1003" t="s">
        <v>324</v>
      </c>
      <c r="B27" s="1008" t="s">
        <v>313</v>
      </c>
      <c r="C27" s="11" t="s">
        <v>101</v>
      </c>
      <c r="D27" s="50"/>
      <c r="E27" s="50"/>
      <c r="F27" s="50"/>
      <c r="G27" s="50"/>
      <c r="H27" s="50"/>
      <c r="I27" s="50"/>
      <c r="J27" s="50"/>
      <c r="K27" s="50"/>
      <c r="L27" s="50"/>
      <c r="M27" s="50"/>
      <c r="N27" s="50"/>
      <c r="O27" s="50"/>
      <c r="P27" s="50"/>
      <c r="Q27" s="51"/>
      <c r="R27" s="51"/>
      <c r="S27" s="13">
        <v>84</v>
      </c>
      <c r="T27" s="51"/>
      <c r="U27" s="13">
        <v>59</v>
      </c>
      <c r="V27" s="210">
        <v>86</v>
      </c>
      <c r="W27" s="328"/>
      <c r="X27" s="608">
        <v>106</v>
      </c>
    </row>
    <row r="28" spans="1:24" ht="15" x14ac:dyDescent="0.2">
      <c r="A28" s="1003"/>
      <c r="B28" s="1008"/>
      <c r="C28" s="11" t="s">
        <v>102</v>
      </c>
      <c r="D28" s="50"/>
      <c r="E28" s="50"/>
      <c r="F28" s="50"/>
      <c r="G28" s="50"/>
      <c r="H28" s="50"/>
      <c r="I28" s="50"/>
      <c r="J28" s="50"/>
      <c r="K28" s="50"/>
      <c r="L28" s="50"/>
      <c r="M28" s="50"/>
      <c r="N28" s="50"/>
      <c r="O28" s="50"/>
      <c r="P28" s="50"/>
      <c r="Q28" s="51"/>
      <c r="R28" s="51"/>
      <c r="S28" s="13">
        <v>4</v>
      </c>
      <c r="T28" s="51"/>
      <c r="U28" s="13">
        <v>8</v>
      </c>
      <c r="V28" s="210">
        <v>13</v>
      </c>
      <c r="W28" s="328"/>
      <c r="X28" s="608">
        <v>12</v>
      </c>
    </row>
    <row r="29" spans="1:24" ht="15" x14ac:dyDescent="0.2">
      <c r="A29" s="1003" t="s">
        <v>325</v>
      </c>
      <c r="B29" s="1008" t="s">
        <v>313</v>
      </c>
      <c r="C29" s="11" t="s">
        <v>101</v>
      </c>
      <c r="D29" s="50"/>
      <c r="E29" s="50"/>
      <c r="F29" s="50"/>
      <c r="G29" s="50"/>
      <c r="H29" s="50"/>
      <c r="I29" s="50"/>
      <c r="J29" s="50"/>
      <c r="K29" s="50"/>
      <c r="L29" s="50"/>
      <c r="M29" s="50"/>
      <c r="N29" s="50"/>
      <c r="O29" s="50"/>
      <c r="P29" s="50"/>
      <c r="Q29" s="51"/>
      <c r="R29" s="51"/>
      <c r="S29" s="13">
        <v>39</v>
      </c>
      <c r="T29" s="51"/>
      <c r="U29" s="13">
        <v>68</v>
      </c>
      <c r="V29" s="210">
        <v>77</v>
      </c>
      <c r="W29" s="328"/>
      <c r="X29" s="608">
        <v>97</v>
      </c>
    </row>
    <row r="30" spans="1:24" ht="15" x14ac:dyDescent="0.2">
      <c r="A30" s="1003"/>
      <c r="B30" s="1008"/>
      <c r="C30" s="11" t="s">
        <v>102</v>
      </c>
      <c r="D30" s="50"/>
      <c r="E30" s="50"/>
      <c r="F30" s="50"/>
      <c r="G30" s="50"/>
      <c r="H30" s="50"/>
      <c r="I30" s="50"/>
      <c r="J30" s="50"/>
      <c r="K30" s="50"/>
      <c r="L30" s="50"/>
      <c r="M30" s="50"/>
      <c r="N30" s="50"/>
      <c r="O30" s="50"/>
      <c r="P30" s="50"/>
      <c r="Q30" s="51"/>
      <c r="R30" s="51"/>
      <c r="S30" s="13">
        <v>11</v>
      </c>
      <c r="T30" s="51"/>
      <c r="U30" s="13">
        <v>42</v>
      </c>
      <c r="V30" s="210">
        <v>35</v>
      </c>
      <c r="W30" s="328"/>
      <c r="X30" s="608">
        <v>53</v>
      </c>
    </row>
    <row r="31" spans="1:24" ht="15" x14ac:dyDescent="0.2">
      <c r="A31" s="1003" t="s">
        <v>264</v>
      </c>
      <c r="B31" s="1008" t="s">
        <v>259</v>
      </c>
      <c r="C31" s="11" t="s">
        <v>101</v>
      </c>
      <c r="D31" s="12">
        <v>7</v>
      </c>
      <c r="E31" s="12">
        <v>6</v>
      </c>
      <c r="F31" s="12">
        <v>2</v>
      </c>
      <c r="G31" s="12">
        <v>7</v>
      </c>
      <c r="H31" s="12">
        <v>28</v>
      </c>
      <c r="I31" s="12">
        <v>55</v>
      </c>
      <c r="J31" s="12">
        <v>75</v>
      </c>
      <c r="K31" s="12">
        <v>84</v>
      </c>
      <c r="L31" s="12">
        <v>56</v>
      </c>
      <c r="M31" s="12">
        <v>74</v>
      </c>
      <c r="N31" s="12">
        <v>115</v>
      </c>
      <c r="O31" s="12">
        <v>111</v>
      </c>
      <c r="P31" s="12">
        <v>140</v>
      </c>
      <c r="Q31" s="13"/>
      <c r="R31" s="13">
        <v>433</v>
      </c>
      <c r="S31" s="13"/>
      <c r="T31" s="13"/>
      <c r="U31" s="210">
        <v>853</v>
      </c>
      <c r="V31" s="210"/>
      <c r="W31" s="328">
        <v>736</v>
      </c>
      <c r="X31" s="608">
        <v>353</v>
      </c>
    </row>
    <row r="32" spans="1:24" ht="15" x14ac:dyDescent="0.2">
      <c r="A32" s="1003"/>
      <c r="B32" s="1008"/>
      <c r="C32" s="11" t="s">
        <v>102</v>
      </c>
      <c r="D32" s="12">
        <v>224</v>
      </c>
      <c r="E32" s="12">
        <v>203</v>
      </c>
      <c r="F32" s="12">
        <v>222</v>
      </c>
      <c r="G32" s="12">
        <v>185</v>
      </c>
      <c r="H32" s="12">
        <v>209</v>
      </c>
      <c r="I32" s="12">
        <v>220</v>
      </c>
      <c r="J32" s="12">
        <v>189</v>
      </c>
      <c r="K32" s="12">
        <v>190</v>
      </c>
      <c r="L32" s="12">
        <v>182</v>
      </c>
      <c r="M32" s="12">
        <v>249</v>
      </c>
      <c r="N32" s="12">
        <v>423</v>
      </c>
      <c r="O32" s="12">
        <v>487</v>
      </c>
      <c r="P32" s="12">
        <v>582</v>
      </c>
      <c r="Q32" s="13"/>
      <c r="R32" s="13">
        <v>937</v>
      </c>
      <c r="S32" s="13"/>
      <c r="T32" s="13"/>
      <c r="U32" s="210">
        <v>1597</v>
      </c>
      <c r="V32" s="210"/>
      <c r="W32" s="328">
        <v>1484</v>
      </c>
      <c r="X32" s="608">
        <v>1183</v>
      </c>
    </row>
    <row r="33" spans="1:24" ht="15" x14ac:dyDescent="0.2">
      <c r="A33" s="1003" t="s">
        <v>242</v>
      </c>
      <c r="B33" s="1008" t="s">
        <v>258</v>
      </c>
      <c r="C33" s="11" t="s">
        <v>101</v>
      </c>
      <c r="D33" s="12"/>
      <c r="E33" s="12"/>
      <c r="F33" s="12"/>
      <c r="G33" s="12"/>
      <c r="H33" s="12"/>
      <c r="I33" s="12"/>
      <c r="J33" s="12"/>
      <c r="K33" s="12"/>
      <c r="L33" s="12"/>
      <c r="M33" s="12"/>
      <c r="N33" s="12"/>
      <c r="O33" s="12"/>
      <c r="P33" s="12">
        <v>40</v>
      </c>
      <c r="Q33" s="13">
        <v>62</v>
      </c>
      <c r="R33" s="13">
        <v>64</v>
      </c>
      <c r="S33" s="13"/>
      <c r="T33" s="13">
        <v>100</v>
      </c>
      <c r="U33" s="210"/>
      <c r="V33" s="210">
        <v>122</v>
      </c>
      <c r="W33" s="328"/>
      <c r="X33" s="608">
        <v>151</v>
      </c>
    </row>
    <row r="34" spans="1:24" ht="15" x14ac:dyDescent="0.2">
      <c r="A34" s="1003"/>
      <c r="B34" s="1008"/>
      <c r="C34" s="11" t="s">
        <v>102</v>
      </c>
      <c r="D34" s="12"/>
      <c r="E34" s="12"/>
      <c r="F34" s="12"/>
      <c r="G34" s="12"/>
      <c r="H34" s="12"/>
      <c r="I34" s="12"/>
      <c r="J34" s="12"/>
      <c r="K34" s="12"/>
      <c r="L34" s="12"/>
      <c r="M34" s="12"/>
      <c r="N34" s="12"/>
      <c r="O34" s="12"/>
      <c r="P34" s="12">
        <v>2</v>
      </c>
      <c r="Q34" s="13">
        <v>9</v>
      </c>
      <c r="R34" s="13">
        <v>18</v>
      </c>
      <c r="S34" s="13"/>
      <c r="T34" s="13">
        <v>20</v>
      </c>
      <c r="U34" s="210"/>
      <c r="V34" s="210">
        <v>5</v>
      </c>
      <c r="W34" s="328"/>
      <c r="X34" s="608">
        <v>16</v>
      </c>
    </row>
    <row r="35" spans="1:24" ht="15" x14ac:dyDescent="0.2">
      <c r="A35" s="1003" t="s">
        <v>244</v>
      </c>
      <c r="B35" s="1008" t="s">
        <v>258</v>
      </c>
      <c r="C35" s="11" t="s">
        <v>101</v>
      </c>
      <c r="D35" s="12"/>
      <c r="E35" s="12"/>
      <c r="F35" s="12"/>
      <c r="G35" s="12"/>
      <c r="H35" s="12"/>
      <c r="I35" s="12"/>
      <c r="J35" s="12"/>
      <c r="K35" s="12"/>
      <c r="L35" s="12"/>
      <c r="M35" s="12"/>
      <c r="N35" s="12"/>
      <c r="O35" s="12"/>
      <c r="P35" s="12">
        <v>13</v>
      </c>
      <c r="Q35" s="13">
        <v>19</v>
      </c>
      <c r="R35" s="13">
        <v>30</v>
      </c>
      <c r="S35" s="13"/>
      <c r="T35" s="13">
        <v>92</v>
      </c>
      <c r="U35" s="210"/>
      <c r="V35" s="210">
        <v>101</v>
      </c>
      <c r="W35" s="328"/>
      <c r="X35" s="608">
        <v>132</v>
      </c>
    </row>
    <row r="36" spans="1:24" ht="15" x14ac:dyDescent="0.2">
      <c r="A36" s="1003"/>
      <c r="B36" s="1008"/>
      <c r="C36" s="11" t="s">
        <v>102</v>
      </c>
      <c r="D36" s="12"/>
      <c r="E36" s="12"/>
      <c r="F36" s="12"/>
      <c r="G36" s="12"/>
      <c r="H36" s="12"/>
      <c r="I36" s="12"/>
      <c r="J36" s="12"/>
      <c r="K36" s="12"/>
      <c r="L36" s="12"/>
      <c r="M36" s="12"/>
      <c r="N36" s="12"/>
      <c r="O36" s="12"/>
      <c r="P36" s="12">
        <v>1</v>
      </c>
      <c r="Q36" s="13">
        <v>3</v>
      </c>
      <c r="R36" s="13">
        <v>15</v>
      </c>
      <c r="S36" s="13"/>
      <c r="T36" s="13">
        <v>16</v>
      </c>
      <c r="U36" s="210"/>
      <c r="V36" s="210">
        <v>18</v>
      </c>
      <c r="W36" s="328"/>
      <c r="X36" s="608">
        <v>23</v>
      </c>
    </row>
    <row r="37" spans="1:24" ht="15" x14ac:dyDescent="0.2">
      <c r="A37" s="1003" t="s">
        <v>245</v>
      </c>
      <c r="B37" s="1008" t="s">
        <v>258</v>
      </c>
      <c r="C37" s="11" t="s">
        <v>101</v>
      </c>
      <c r="D37" s="12"/>
      <c r="E37" s="12"/>
      <c r="F37" s="12"/>
      <c r="G37" s="12"/>
      <c r="H37" s="12"/>
      <c r="I37" s="12"/>
      <c r="J37" s="12"/>
      <c r="K37" s="12"/>
      <c r="L37" s="12"/>
      <c r="M37" s="12"/>
      <c r="N37" s="12"/>
      <c r="O37" s="12"/>
      <c r="P37" s="12">
        <v>12</v>
      </c>
      <c r="Q37" s="13">
        <v>16</v>
      </c>
      <c r="R37" s="13">
        <v>10</v>
      </c>
      <c r="S37" s="13"/>
      <c r="T37" s="13">
        <v>22</v>
      </c>
      <c r="U37" s="210"/>
      <c r="V37" s="210">
        <v>30</v>
      </c>
      <c r="W37" s="328"/>
      <c r="X37" s="608">
        <v>47</v>
      </c>
    </row>
    <row r="38" spans="1:24" ht="15" x14ac:dyDescent="0.2">
      <c r="A38" s="1003"/>
      <c r="B38" s="1008"/>
      <c r="C38" s="11" t="s">
        <v>102</v>
      </c>
      <c r="D38" s="12"/>
      <c r="E38" s="12"/>
      <c r="F38" s="12"/>
      <c r="G38" s="12"/>
      <c r="H38" s="12"/>
      <c r="I38" s="12"/>
      <c r="J38" s="12"/>
      <c r="K38" s="12"/>
      <c r="L38" s="12"/>
      <c r="M38" s="12"/>
      <c r="N38" s="12"/>
      <c r="O38" s="12"/>
      <c r="P38" s="12">
        <v>5</v>
      </c>
      <c r="Q38" s="13">
        <v>3</v>
      </c>
      <c r="R38" s="13">
        <v>4</v>
      </c>
      <c r="S38" s="13"/>
      <c r="T38" s="13">
        <v>0</v>
      </c>
      <c r="U38" s="210"/>
      <c r="V38" s="210">
        <v>4</v>
      </c>
      <c r="W38" s="328"/>
      <c r="X38" s="608">
        <v>10</v>
      </c>
    </row>
    <row r="39" spans="1:24" ht="15" x14ac:dyDescent="0.2">
      <c r="A39" s="1003" t="s">
        <v>246</v>
      </c>
      <c r="B39" s="1008" t="s">
        <v>258</v>
      </c>
      <c r="C39" s="11" t="s">
        <v>101</v>
      </c>
      <c r="D39" s="12"/>
      <c r="E39" s="12"/>
      <c r="F39" s="12"/>
      <c r="G39" s="12"/>
      <c r="H39" s="12"/>
      <c r="I39" s="12"/>
      <c r="J39" s="12"/>
      <c r="K39" s="12"/>
      <c r="L39" s="12"/>
      <c r="M39" s="12"/>
      <c r="N39" s="12"/>
      <c r="O39" s="12"/>
      <c r="P39" s="12">
        <v>41</v>
      </c>
      <c r="Q39" s="13">
        <v>127</v>
      </c>
      <c r="R39" s="13">
        <v>205</v>
      </c>
      <c r="S39" s="13"/>
      <c r="T39" s="13">
        <v>316</v>
      </c>
      <c r="U39" s="210"/>
      <c r="V39" s="210">
        <v>396</v>
      </c>
      <c r="W39" s="328"/>
      <c r="X39" s="608">
        <v>493</v>
      </c>
    </row>
    <row r="40" spans="1:24" ht="15" x14ac:dyDescent="0.2">
      <c r="A40" s="1003"/>
      <c r="B40" s="1008"/>
      <c r="C40" s="11" t="s">
        <v>102</v>
      </c>
      <c r="D40" s="12"/>
      <c r="E40" s="12"/>
      <c r="F40" s="12"/>
      <c r="G40" s="12"/>
      <c r="H40" s="12"/>
      <c r="I40" s="12"/>
      <c r="J40" s="12"/>
      <c r="K40" s="12"/>
      <c r="L40" s="12"/>
      <c r="M40" s="12"/>
      <c r="N40" s="12"/>
      <c r="O40" s="12"/>
      <c r="P40" s="12">
        <v>4</v>
      </c>
      <c r="Q40" s="13">
        <v>9</v>
      </c>
      <c r="R40" s="13">
        <v>7</v>
      </c>
      <c r="S40" s="13"/>
      <c r="T40" s="13">
        <v>16</v>
      </c>
      <c r="U40" s="210"/>
      <c r="V40" s="210">
        <v>17</v>
      </c>
      <c r="W40" s="328"/>
      <c r="X40" s="608">
        <v>22</v>
      </c>
    </row>
    <row r="41" spans="1:24" ht="15" x14ac:dyDescent="0.2">
      <c r="A41" s="1003" t="s">
        <v>243</v>
      </c>
      <c r="B41" s="1008" t="s">
        <v>258</v>
      </c>
      <c r="C41" s="11" t="s">
        <v>101</v>
      </c>
      <c r="D41" s="12"/>
      <c r="E41" s="12"/>
      <c r="F41" s="12"/>
      <c r="G41" s="12"/>
      <c r="H41" s="12"/>
      <c r="I41" s="12"/>
      <c r="J41" s="12"/>
      <c r="K41" s="12"/>
      <c r="L41" s="12"/>
      <c r="M41" s="12"/>
      <c r="N41" s="12"/>
      <c r="O41" s="12"/>
      <c r="P41" s="12">
        <v>34</v>
      </c>
      <c r="Q41" s="13">
        <v>73</v>
      </c>
      <c r="R41" s="13">
        <v>74</v>
      </c>
      <c r="S41" s="13"/>
      <c r="T41" s="13">
        <v>115</v>
      </c>
      <c r="U41" s="210"/>
      <c r="V41" s="210">
        <v>90</v>
      </c>
      <c r="W41" s="328"/>
      <c r="X41" s="608">
        <v>72</v>
      </c>
    </row>
    <row r="42" spans="1:24" ht="15" x14ac:dyDescent="0.2">
      <c r="A42" s="1003"/>
      <c r="B42" s="1008"/>
      <c r="C42" s="11" t="s">
        <v>102</v>
      </c>
      <c r="D42" s="12"/>
      <c r="E42" s="12"/>
      <c r="F42" s="12"/>
      <c r="G42" s="12"/>
      <c r="H42" s="12"/>
      <c r="I42" s="12"/>
      <c r="J42" s="12"/>
      <c r="K42" s="12"/>
      <c r="L42" s="12"/>
      <c r="M42" s="12"/>
      <c r="N42" s="12"/>
      <c r="O42" s="12"/>
      <c r="P42" s="12">
        <v>6</v>
      </c>
      <c r="Q42" s="13">
        <v>21</v>
      </c>
      <c r="R42" s="13">
        <v>38</v>
      </c>
      <c r="S42" s="13"/>
      <c r="T42" s="13">
        <v>57</v>
      </c>
      <c r="U42" s="210"/>
      <c r="V42" s="210">
        <v>91</v>
      </c>
      <c r="W42" s="328"/>
      <c r="X42" s="608">
        <v>62</v>
      </c>
    </row>
    <row r="43" spans="1:24" ht="15" x14ac:dyDescent="0.2">
      <c r="A43" s="1003" t="s">
        <v>247</v>
      </c>
      <c r="B43" s="1008" t="s">
        <v>256</v>
      </c>
      <c r="C43" s="11" t="s">
        <v>101</v>
      </c>
      <c r="D43" s="12"/>
      <c r="E43" s="12"/>
      <c r="F43" s="12"/>
      <c r="G43" s="12"/>
      <c r="H43" s="12"/>
      <c r="I43" s="12"/>
      <c r="J43" s="12"/>
      <c r="K43" s="12"/>
      <c r="L43" s="12"/>
      <c r="M43" s="12"/>
      <c r="N43" s="12">
        <v>153</v>
      </c>
      <c r="O43" s="12">
        <v>197</v>
      </c>
      <c r="P43" s="12">
        <v>191</v>
      </c>
      <c r="Q43" s="13"/>
      <c r="R43" s="13">
        <v>166</v>
      </c>
      <c r="S43" s="13"/>
      <c r="T43" s="12">
        <v>182</v>
      </c>
      <c r="U43" s="12"/>
      <c r="V43" s="12"/>
      <c r="W43" s="328">
        <v>179</v>
      </c>
      <c r="X43" s="608">
        <v>178</v>
      </c>
    </row>
    <row r="44" spans="1:24" ht="15" x14ac:dyDescent="0.2">
      <c r="A44" s="1003"/>
      <c r="B44" s="1008"/>
      <c r="C44" s="11" t="s">
        <v>102</v>
      </c>
      <c r="D44" s="12"/>
      <c r="E44" s="12"/>
      <c r="F44" s="12"/>
      <c r="G44" s="12"/>
      <c r="H44" s="12"/>
      <c r="I44" s="12"/>
      <c r="J44" s="12"/>
      <c r="K44" s="12"/>
      <c r="L44" s="12"/>
      <c r="M44" s="12"/>
      <c r="N44" s="12">
        <v>39</v>
      </c>
      <c r="O44" s="12">
        <v>43</v>
      </c>
      <c r="P44" s="12">
        <v>44</v>
      </c>
      <c r="Q44" s="13"/>
      <c r="R44" s="13">
        <v>69</v>
      </c>
      <c r="S44" s="13"/>
      <c r="T44" s="12">
        <v>50</v>
      </c>
      <c r="U44" s="12"/>
      <c r="V44" s="12"/>
      <c r="W44" s="328">
        <v>55</v>
      </c>
      <c r="X44" s="608">
        <v>62</v>
      </c>
    </row>
    <row r="45" spans="1:24" ht="15" x14ac:dyDescent="0.2">
      <c r="A45" s="1003" t="s">
        <v>248</v>
      </c>
      <c r="B45" s="1008" t="s">
        <v>256</v>
      </c>
      <c r="C45" s="11" t="s">
        <v>101</v>
      </c>
      <c r="D45" s="12">
        <v>292</v>
      </c>
      <c r="E45" s="12">
        <v>272</v>
      </c>
      <c r="F45" s="12">
        <v>212</v>
      </c>
      <c r="G45" s="12">
        <v>293</v>
      </c>
      <c r="H45" s="12">
        <v>265</v>
      </c>
      <c r="I45" s="12">
        <v>273</v>
      </c>
      <c r="J45" s="12">
        <v>267</v>
      </c>
      <c r="K45" s="12">
        <v>315</v>
      </c>
      <c r="L45" s="12">
        <v>157</v>
      </c>
      <c r="M45" s="12">
        <v>240</v>
      </c>
      <c r="N45" s="12">
        <v>263</v>
      </c>
      <c r="O45" s="12">
        <v>247</v>
      </c>
      <c r="P45" s="12">
        <v>303</v>
      </c>
      <c r="Q45" s="13"/>
      <c r="R45" s="13">
        <v>263</v>
      </c>
      <c r="S45" s="13"/>
      <c r="T45" s="12">
        <v>314</v>
      </c>
      <c r="U45" s="12"/>
      <c r="V45" s="12"/>
      <c r="W45" s="328">
        <v>296</v>
      </c>
      <c r="X45" s="608">
        <v>323</v>
      </c>
    </row>
    <row r="46" spans="1:24" ht="15" x14ac:dyDescent="0.2">
      <c r="A46" s="1003"/>
      <c r="B46" s="1008"/>
      <c r="C46" s="11" t="s">
        <v>102</v>
      </c>
      <c r="D46" s="12">
        <v>16</v>
      </c>
      <c r="E46" s="12">
        <v>11</v>
      </c>
      <c r="F46" s="12">
        <v>17</v>
      </c>
      <c r="G46" s="12">
        <v>18</v>
      </c>
      <c r="H46" s="12">
        <v>16</v>
      </c>
      <c r="I46" s="12">
        <v>8</v>
      </c>
      <c r="J46" s="12">
        <v>13</v>
      </c>
      <c r="K46" s="12">
        <v>20</v>
      </c>
      <c r="L46" s="12">
        <v>17</v>
      </c>
      <c r="M46" s="12">
        <v>24</v>
      </c>
      <c r="N46" s="12">
        <v>28</v>
      </c>
      <c r="O46" s="12">
        <v>22</v>
      </c>
      <c r="P46" s="12">
        <v>18</v>
      </c>
      <c r="Q46" s="13"/>
      <c r="R46" s="13">
        <v>16</v>
      </c>
      <c r="S46" s="13"/>
      <c r="T46" s="12">
        <v>13</v>
      </c>
      <c r="U46" s="12"/>
      <c r="V46" s="12"/>
      <c r="W46" s="328">
        <v>21</v>
      </c>
      <c r="X46" s="608">
        <v>25</v>
      </c>
    </row>
    <row r="47" spans="1:24" ht="15" x14ac:dyDescent="0.2">
      <c r="A47" s="1003" t="s">
        <v>250</v>
      </c>
      <c r="B47" s="1008" t="s">
        <v>256</v>
      </c>
      <c r="C47" s="11" t="s">
        <v>101</v>
      </c>
      <c r="D47" s="12">
        <v>292</v>
      </c>
      <c r="E47" s="12">
        <v>234</v>
      </c>
      <c r="F47" s="12">
        <v>249</v>
      </c>
      <c r="G47" s="12">
        <v>228</v>
      </c>
      <c r="H47" s="12">
        <v>239</v>
      </c>
      <c r="I47" s="12">
        <v>287</v>
      </c>
      <c r="J47" s="12">
        <v>250</v>
      </c>
      <c r="K47" s="12">
        <v>335</v>
      </c>
      <c r="L47" s="12">
        <v>161</v>
      </c>
      <c r="M47" s="12">
        <v>323</v>
      </c>
      <c r="N47" s="12">
        <v>243</v>
      </c>
      <c r="O47" s="12">
        <v>339</v>
      </c>
      <c r="P47" s="12">
        <v>278</v>
      </c>
      <c r="Q47" s="13"/>
      <c r="R47" s="13">
        <v>205</v>
      </c>
      <c r="S47" s="13"/>
      <c r="T47" s="12">
        <v>259</v>
      </c>
      <c r="U47" s="12"/>
      <c r="V47" s="12"/>
      <c r="W47" s="328">
        <v>315</v>
      </c>
      <c r="X47" s="608">
        <v>157</v>
      </c>
    </row>
    <row r="48" spans="1:24" ht="15" x14ac:dyDescent="0.2">
      <c r="A48" s="1003"/>
      <c r="B48" s="1008"/>
      <c r="C48" s="11" t="s">
        <v>102</v>
      </c>
      <c r="D48" s="12">
        <v>51</v>
      </c>
      <c r="E48" s="12">
        <v>60</v>
      </c>
      <c r="F48" s="12">
        <v>53</v>
      </c>
      <c r="G48" s="12">
        <v>58</v>
      </c>
      <c r="H48" s="12">
        <v>56</v>
      </c>
      <c r="I48" s="12">
        <v>57</v>
      </c>
      <c r="J48" s="12">
        <v>60</v>
      </c>
      <c r="K48" s="12">
        <v>57</v>
      </c>
      <c r="L48" s="12">
        <v>37</v>
      </c>
      <c r="M48" s="12">
        <v>73</v>
      </c>
      <c r="N48" s="12">
        <v>82</v>
      </c>
      <c r="O48" s="12">
        <v>90</v>
      </c>
      <c r="P48" s="12">
        <v>86</v>
      </c>
      <c r="Q48" s="13"/>
      <c r="R48" s="13">
        <v>110</v>
      </c>
      <c r="S48" s="13"/>
      <c r="T48" s="12">
        <v>86</v>
      </c>
      <c r="U48" s="12"/>
      <c r="V48" s="12"/>
      <c r="W48" s="328">
        <v>107</v>
      </c>
      <c r="X48" s="608">
        <v>43</v>
      </c>
    </row>
    <row r="49" spans="1:24" ht="15" x14ac:dyDescent="0.2">
      <c r="A49" s="883" t="s">
        <v>265</v>
      </c>
      <c r="B49" s="1008" t="s">
        <v>256</v>
      </c>
      <c r="C49" s="11" t="s">
        <v>101</v>
      </c>
      <c r="D49" s="12">
        <v>68</v>
      </c>
      <c r="E49" s="12">
        <v>68</v>
      </c>
      <c r="F49" s="12">
        <v>73</v>
      </c>
      <c r="G49" s="12">
        <v>74</v>
      </c>
      <c r="H49" s="12">
        <v>68</v>
      </c>
      <c r="I49" s="12">
        <v>59</v>
      </c>
      <c r="J49" s="12">
        <v>71</v>
      </c>
      <c r="K49" s="12">
        <v>126</v>
      </c>
      <c r="L49" s="12">
        <v>49</v>
      </c>
      <c r="M49" s="12">
        <v>100</v>
      </c>
      <c r="N49" s="12" t="s">
        <v>103</v>
      </c>
      <c r="O49" s="12" t="s">
        <v>103</v>
      </c>
      <c r="P49" s="12" t="s">
        <v>103</v>
      </c>
      <c r="Q49" s="13"/>
      <c r="R49" s="13" t="s">
        <v>103</v>
      </c>
      <c r="S49" s="13" t="s">
        <v>103</v>
      </c>
      <c r="T49" s="12" t="s">
        <v>103</v>
      </c>
      <c r="U49" s="12"/>
      <c r="V49" s="12"/>
      <c r="W49" s="329" t="s">
        <v>103</v>
      </c>
      <c r="X49" s="613" t="s">
        <v>103</v>
      </c>
    </row>
    <row r="50" spans="1:24" ht="15" x14ac:dyDescent="0.2">
      <c r="A50" s="883"/>
      <c r="B50" s="1008"/>
      <c r="C50" s="11" t="s">
        <v>102</v>
      </c>
      <c r="D50" s="12">
        <v>15</v>
      </c>
      <c r="E50" s="12">
        <v>15</v>
      </c>
      <c r="F50" s="12">
        <v>23</v>
      </c>
      <c r="G50" s="12">
        <v>18</v>
      </c>
      <c r="H50" s="12">
        <v>19</v>
      </c>
      <c r="I50" s="12">
        <v>9</v>
      </c>
      <c r="J50" s="12">
        <v>14</v>
      </c>
      <c r="K50" s="12">
        <v>23</v>
      </c>
      <c r="L50" s="12">
        <v>9</v>
      </c>
      <c r="M50" s="12">
        <v>18</v>
      </c>
      <c r="N50" s="12" t="s">
        <v>103</v>
      </c>
      <c r="O50" s="12" t="s">
        <v>103</v>
      </c>
      <c r="P50" s="12" t="s">
        <v>103</v>
      </c>
      <c r="Q50" s="13"/>
      <c r="R50" s="13" t="s">
        <v>103</v>
      </c>
      <c r="S50" s="13" t="s">
        <v>103</v>
      </c>
      <c r="T50" s="12" t="s">
        <v>103</v>
      </c>
      <c r="U50" s="12"/>
      <c r="V50" s="12"/>
      <c r="W50" s="329" t="s">
        <v>103</v>
      </c>
      <c r="X50" s="613" t="s">
        <v>103</v>
      </c>
    </row>
    <row r="51" spans="1:24" ht="15" x14ac:dyDescent="0.2">
      <c r="A51" s="883" t="s">
        <v>294</v>
      </c>
      <c r="B51" s="1008" t="s">
        <v>256</v>
      </c>
      <c r="C51" s="11" t="s">
        <v>101</v>
      </c>
      <c r="D51" s="12"/>
      <c r="E51" s="12"/>
      <c r="F51" s="12"/>
      <c r="G51" s="12"/>
      <c r="H51" s="12"/>
      <c r="I51" s="12"/>
      <c r="J51" s="12"/>
      <c r="K51" s="12"/>
      <c r="L51" s="12"/>
      <c r="M51" s="12"/>
      <c r="N51" s="12"/>
      <c r="O51" s="12"/>
      <c r="P51" s="12"/>
      <c r="Q51" s="13"/>
      <c r="R51" s="13">
        <v>38</v>
      </c>
      <c r="S51" s="13"/>
      <c r="T51" s="12">
        <v>67</v>
      </c>
      <c r="U51" s="12"/>
      <c r="V51" s="12"/>
      <c r="W51" s="328">
        <v>53</v>
      </c>
      <c r="X51" s="608">
        <v>82</v>
      </c>
    </row>
    <row r="52" spans="1:24" ht="15" x14ac:dyDescent="0.2">
      <c r="A52" s="883"/>
      <c r="B52" s="1008"/>
      <c r="C52" s="11" t="s">
        <v>102</v>
      </c>
      <c r="D52" s="12"/>
      <c r="E52" s="12"/>
      <c r="F52" s="12"/>
      <c r="G52" s="12"/>
      <c r="H52" s="12"/>
      <c r="I52" s="12"/>
      <c r="J52" s="12"/>
      <c r="K52" s="12"/>
      <c r="L52" s="12"/>
      <c r="M52" s="12"/>
      <c r="N52" s="12"/>
      <c r="O52" s="12"/>
      <c r="P52" s="12"/>
      <c r="Q52" s="13"/>
      <c r="R52" s="13">
        <v>18</v>
      </c>
      <c r="S52" s="13"/>
      <c r="T52" s="12">
        <v>38</v>
      </c>
      <c r="U52" s="12"/>
      <c r="V52" s="12"/>
      <c r="W52" s="328">
        <v>37</v>
      </c>
      <c r="X52" s="608">
        <v>52</v>
      </c>
    </row>
    <row r="53" spans="1:24" ht="15" customHeight="1" x14ac:dyDescent="0.2">
      <c r="A53" s="1003" t="s">
        <v>233</v>
      </c>
      <c r="B53" s="1008" t="s">
        <v>181</v>
      </c>
      <c r="C53" s="11" t="s">
        <v>101</v>
      </c>
      <c r="D53" s="12"/>
      <c r="E53" s="12"/>
      <c r="F53" s="12"/>
      <c r="G53" s="12"/>
      <c r="H53" s="12"/>
      <c r="I53" s="12"/>
      <c r="J53" s="12"/>
      <c r="K53" s="12"/>
      <c r="L53" s="12"/>
      <c r="M53" s="12"/>
      <c r="N53" s="12"/>
      <c r="O53" s="12"/>
      <c r="P53" s="12"/>
      <c r="Q53" s="13">
        <v>313</v>
      </c>
      <c r="R53" s="13">
        <v>407</v>
      </c>
      <c r="S53" s="13"/>
      <c r="T53" s="12">
        <v>450</v>
      </c>
      <c r="U53" s="12"/>
      <c r="V53" s="12">
        <v>526</v>
      </c>
      <c r="W53" s="328"/>
      <c r="X53" s="608">
        <v>587</v>
      </c>
    </row>
    <row r="54" spans="1:24" ht="15" x14ac:dyDescent="0.2">
      <c r="A54" s="1003"/>
      <c r="B54" s="1008"/>
      <c r="C54" s="11" t="s">
        <v>102</v>
      </c>
      <c r="D54" s="12"/>
      <c r="E54" s="12"/>
      <c r="F54" s="12"/>
      <c r="G54" s="12"/>
      <c r="H54" s="12"/>
      <c r="I54" s="12"/>
      <c r="J54" s="12"/>
      <c r="K54" s="12"/>
      <c r="L54" s="12"/>
      <c r="M54" s="12"/>
      <c r="N54" s="12"/>
      <c r="O54" s="12"/>
      <c r="P54" s="12"/>
      <c r="Q54" s="13">
        <v>8</v>
      </c>
      <c r="R54" s="13">
        <v>14</v>
      </c>
      <c r="S54" s="13"/>
      <c r="T54" s="13">
        <v>3</v>
      </c>
      <c r="U54" s="210"/>
      <c r="V54" s="210">
        <v>17</v>
      </c>
      <c r="W54" s="328"/>
      <c r="X54" s="608">
        <v>14</v>
      </c>
    </row>
    <row r="55" spans="1:24" ht="15" x14ac:dyDescent="0.2">
      <c r="A55" s="1003" t="s">
        <v>206</v>
      </c>
      <c r="B55" s="1008" t="s">
        <v>181</v>
      </c>
      <c r="C55" s="11" t="s">
        <v>101</v>
      </c>
      <c r="D55" s="12"/>
      <c r="E55" s="12"/>
      <c r="F55" s="12"/>
      <c r="G55" s="12"/>
      <c r="H55" s="12"/>
      <c r="I55" s="12"/>
      <c r="J55" s="12"/>
      <c r="K55" s="12"/>
      <c r="L55" s="12"/>
      <c r="M55" s="12"/>
      <c r="N55" s="12">
        <v>486</v>
      </c>
      <c r="O55" s="12">
        <v>563</v>
      </c>
      <c r="P55" s="12" t="s">
        <v>103</v>
      </c>
      <c r="Q55" s="13">
        <v>612</v>
      </c>
      <c r="R55" s="13">
        <v>558</v>
      </c>
      <c r="S55" s="13"/>
      <c r="T55" s="121">
        <v>782</v>
      </c>
      <c r="U55" s="210"/>
      <c r="V55" s="210">
        <v>747</v>
      </c>
      <c r="W55" s="328"/>
      <c r="X55" s="614">
        <v>947</v>
      </c>
    </row>
    <row r="56" spans="1:24" ht="15" x14ac:dyDescent="0.2">
      <c r="A56" s="1003"/>
      <c r="B56" s="1008"/>
      <c r="C56" s="11" t="s">
        <v>102</v>
      </c>
      <c r="D56" s="12"/>
      <c r="E56" s="12"/>
      <c r="F56" s="12"/>
      <c r="G56" s="12"/>
      <c r="H56" s="12"/>
      <c r="I56" s="12"/>
      <c r="J56" s="12"/>
      <c r="K56" s="12"/>
      <c r="L56" s="12"/>
      <c r="M56" s="12"/>
      <c r="N56" s="122">
        <v>4</v>
      </c>
      <c r="O56" s="12">
        <v>1</v>
      </c>
      <c r="P56" s="12" t="s">
        <v>103</v>
      </c>
      <c r="Q56" s="13">
        <v>33</v>
      </c>
      <c r="R56" s="13">
        <v>28</v>
      </c>
      <c r="S56" s="13"/>
      <c r="T56" s="121">
        <v>59</v>
      </c>
      <c r="U56" s="210"/>
      <c r="V56" s="210">
        <v>60</v>
      </c>
      <c r="W56" s="328"/>
      <c r="X56" s="614">
        <v>66</v>
      </c>
    </row>
    <row r="57" spans="1:24" ht="15" x14ac:dyDescent="0.2">
      <c r="A57" s="1003" t="s">
        <v>235</v>
      </c>
      <c r="B57" s="1008" t="s">
        <v>181</v>
      </c>
      <c r="C57" s="11" t="s">
        <v>101</v>
      </c>
      <c r="D57" s="12"/>
      <c r="E57" s="12"/>
      <c r="F57" s="12"/>
      <c r="G57" s="12"/>
      <c r="H57" s="12"/>
      <c r="I57" s="12"/>
      <c r="J57" s="12"/>
      <c r="K57" s="12"/>
      <c r="L57" s="12"/>
      <c r="M57" s="12"/>
      <c r="N57" s="12"/>
      <c r="O57" s="12"/>
      <c r="P57" s="12"/>
      <c r="Q57" s="13">
        <v>222</v>
      </c>
      <c r="R57" s="13">
        <v>272</v>
      </c>
      <c r="S57" s="13"/>
      <c r="T57" s="13">
        <v>320</v>
      </c>
      <c r="U57" s="210"/>
      <c r="V57" s="210">
        <v>297</v>
      </c>
      <c r="W57" s="328"/>
      <c r="X57" s="608">
        <v>477</v>
      </c>
    </row>
    <row r="58" spans="1:24" ht="15" x14ac:dyDescent="0.2">
      <c r="A58" s="1003"/>
      <c r="B58" s="1008"/>
      <c r="C58" s="11" t="s">
        <v>102</v>
      </c>
      <c r="D58" s="12"/>
      <c r="E58" s="12"/>
      <c r="F58" s="12"/>
      <c r="G58" s="12"/>
      <c r="H58" s="12"/>
      <c r="I58" s="12"/>
      <c r="J58" s="12"/>
      <c r="K58" s="12"/>
      <c r="L58" s="12"/>
      <c r="M58" s="12"/>
      <c r="N58" s="12"/>
      <c r="O58" s="12"/>
      <c r="P58" s="12"/>
      <c r="Q58" s="13">
        <v>2</v>
      </c>
      <c r="R58" s="13">
        <v>7</v>
      </c>
      <c r="S58" s="13"/>
      <c r="T58" s="13">
        <v>0</v>
      </c>
      <c r="U58" s="210"/>
      <c r="V58" s="210">
        <v>1</v>
      </c>
      <c r="W58" s="328"/>
      <c r="X58" s="608">
        <v>5</v>
      </c>
    </row>
    <row r="59" spans="1:24" ht="15" x14ac:dyDescent="0.2">
      <c r="A59" s="1003" t="s">
        <v>181</v>
      </c>
      <c r="B59" s="1008" t="s">
        <v>181</v>
      </c>
      <c r="C59" s="11" t="s">
        <v>101</v>
      </c>
      <c r="D59" s="12"/>
      <c r="E59" s="12"/>
      <c r="F59" s="12"/>
      <c r="G59" s="12"/>
      <c r="H59" s="12"/>
      <c r="I59" s="12"/>
      <c r="J59" s="12"/>
      <c r="K59" s="12"/>
      <c r="L59" s="12"/>
      <c r="M59" s="12"/>
      <c r="N59" s="12"/>
      <c r="O59" s="12"/>
      <c r="P59" s="12"/>
      <c r="Q59" s="13">
        <v>225</v>
      </c>
      <c r="R59" s="13">
        <v>318</v>
      </c>
      <c r="S59" s="13"/>
      <c r="T59" s="13">
        <v>366</v>
      </c>
      <c r="U59" s="210"/>
      <c r="V59" s="210">
        <v>389</v>
      </c>
      <c r="W59" s="328"/>
      <c r="X59" s="608">
        <v>485</v>
      </c>
    </row>
    <row r="60" spans="1:24" ht="15" x14ac:dyDescent="0.2">
      <c r="A60" s="1003"/>
      <c r="B60" s="1008"/>
      <c r="C60" s="11" t="s">
        <v>102</v>
      </c>
      <c r="D60" s="12"/>
      <c r="E60" s="12"/>
      <c r="F60" s="12"/>
      <c r="G60" s="12"/>
      <c r="H60" s="12"/>
      <c r="I60" s="12"/>
      <c r="J60" s="12"/>
      <c r="K60" s="12"/>
      <c r="L60" s="12"/>
      <c r="M60" s="12"/>
      <c r="N60" s="12"/>
      <c r="O60" s="12"/>
      <c r="P60" s="12"/>
      <c r="Q60" s="13">
        <v>0</v>
      </c>
      <c r="R60" s="13">
        <v>0</v>
      </c>
      <c r="S60" s="13"/>
      <c r="T60" s="13">
        <v>0</v>
      </c>
      <c r="U60" s="210"/>
      <c r="V60" s="210">
        <v>0</v>
      </c>
      <c r="W60" s="328"/>
      <c r="X60" s="608">
        <v>0</v>
      </c>
    </row>
    <row r="61" spans="1:24" ht="15" x14ac:dyDescent="0.2">
      <c r="A61" s="1003" t="s">
        <v>231</v>
      </c>
      <c r="B61" s="1008" t="s">
        <v>181</v>
      </c>
      <c r="C61" s="11" t="s">
        <v>101</v>
      </c>
      <c r="D61" s="12"/>
      <c r="E61" s="12"/>
      <c r="F61" s="12"/>
      <c r="G61" s="12"/>
      <c r="H61" s="12"/>
      <c r="I61" s="12"/>
      <c r="J61" s="12"/>
      <c r="K61" s="12"/>
      <c r="L61" s="12"/>
      <c r="M61" s="12"/>
      <c r="N61" s="12">
        <v>241</v>
      </c>
      <c r="O61" s="12">
        <v>276</v>
      </c>
      <c r="P61" s="12" t="s">
        <v>103</v>
      </c>
      <c r="Q61" s="13">
        <v>241</v>
      </c>
      <c r="R61" s="13">
        <v>281</v>
      </c>
      <c r="S61" s="13"/>
      <c r="T61" s="13">
        <v>242</v>
      </c>
      <c r="U61" s="210"/>
      <c r="V61" s="210">
        <v>274</v>
      </c>
      <c r="W61" s="328"/>
      <c r="X61" s="608">
        <v>279</v>
      </c>
    </row>
    <row r="62" spans="1:24" ht="15" x14ac:dyDescent="0.2">
      <c r="A62" s="1003"/>
      <c r="B62" s="1008"/>
      <c r="C62" s="11" t="s">
        <v>102</v>
      </c>
      <c r="D62" s="12"/>
      <c r="E62" s="12"/>
      <c r="F62" s="12"/>
      <c r="G62" s="12"/>
      <c r="H62" s="12"/>
      <c r="I62" s="12"/>
      <c r="J62" s="12"/>
      <c r="K62" s="12"/>
      <c r="L62" s="12"/>
      <c r="M62" s="12"/>
      <c r="N62" s="122">
        <v>0</v>
      </c>
      <c r="O62" s="12">
        <v>0</v>
      </c>
      <c r="P62" s="12" t="s">
        <v>103</v>
      </c>
      <c r="Q62" s="13">
        <v>26</v>
      </c>
      <c r="R62" s="13">
        <v>31</v>
      </c>
      <c r="S62" s="13"/>
      <c r="T62" s="13">
        <v>88</v>
      </c>
      <c r="U62" s="210"/>
      <c r="V62" s="210">
        <v>133</v>
      </c>
      <c r="W62" s="328"/>
      <c r="X62" s="608">
        <v>168</v>
      </c>
    </row>
    <row r="63" spans="1:24" ht="15" customHeight="1" x14ac:dyDescent="0.2">
      <c r="A63" s="1003" t="s">
        <v>234</v>
      </c>
      <c r="B63" s="1008" t="s">
        <v>181</v>
      </c>
      <c r="C63" s="11" t="s">
        <v>101</v>
      </c>
      <c r="D63" s="12"/>
      <c r="E63" s="12"/>
      <c r="F63" s="12"/>
      <c r="G63" s="12"/>
      <c r="H63" s="12"/>
      <c r="I63" s="12"/>
      <c r="J63" s="12"/>
      <c r="K63" s="12"/>
      <c r="L63" s="12"/>
      <c r="M63" s="12"/>
      <c r="N63" s="12"/>
      <c r="O63" s="12"/>
      <c r="P63" s="12"/>
      <c r="Q63" s="13">
        <v>185</v>
      </c>
      <c r="R63" s="13">
        <v>239</v>
      </c>
      <c r="S63" s="13"/>
      <c r="T63" s="13">
        <v>287</v>
      </c>
      <c r="U63" s="210"/>
      <c r="V63" s="210">
        <v>263</v>
      </c>
      <c r="W63" s="328"/>
      <c r="X63" s="608">
        <v>329</v>
      </c>
    </row>
    <row r="64" spans="1:24" ht="15" x14ac:dyDescent="0.2">
      <c r="A64" s="1003"/>
      <c r="B64" s="1008"/>
      <c r="C64" s="11" t="s">
        <v>102</v>
      </c>
      <c r="D64" s="12"/>
      <c r="E64" s="12"/>
      <c r="F64" s="12"/>
      <c r="G64" s="12"/>
      <c r="H64" s="12"/>
      <c r="I64" s="12"/>
      <c r="J64" s="12"/>
      <c r="K64" s="12"/>
      <c r="L64" s="12"/>
      <c r="M64" s="12"/>
      <c r="N64" s="12"/>
      <c r="O64" s="12"/>
      <c r="P64" s="12"/>
      <c r="Q64" s="13">
        <v>3</v>
      </c>
      <c r="R64" s="13">
        <v>6</v>
      </c>
      <c r="S64" s="13"/>
      <c r="T64" s="13">
        <v>8</v>
      </c>
      <c r="U64" s="210"/>
      <c r="V64" s="210">
        <v>19</v>
      </c>
      <c r="W64" s="328"/>
      <c r="X64" s="608">
        <v>7</v>
      </c>
    </row>
    <row r="65" spans="1:25" ht="15" x14ac:dyDescent="0.2">
      <c r="A65" s="1003" t="s">
        <v>232</v>
      </c>
      <c r="B65" s="1008" t="s">
        <v>181</v>
      </c>
      <c r="C65" s="11" t="s">
        <v>101</v>
      </c>
      <c r="D65" s="12"/>
      <c r="E65" s="12"/>
      <c r="F65" s="12"/>
      <c r="G65" s="12"/>
      <c r="H65" s="12"/>
      <c r="I65" s="12"/>
      <c r="J65" s="12"/>
      <c r="K65" s="12"/>
      <c r="L65" s="12"/>
      <c r="M65" s="12"/>
      <c r="N65" s="12"/>
      <c r="O65" s="12"/>
      <c r="P65" s="12"/>
      <c r="Q65" s="13">
        <v>97</v>
      </c>
      <c r="R65" s="13">
        <v>116</v>
      </c>
      <c r="S65" s="13"/>
      <c r="T65" s="13">
        <v>133</v>
      </c>
      <c r="U65" s="210"/>
      <c r="V65" s="210">
        <v>149</v>
      </c>
      <c r="W65" s="328"/>
      <c r="X65" s="608">
        <v>171</v>
      </c>
    </row>
    <row r="66" spans="1:25" ht="15" x14ac:dyDescent="0.2">
      <c r="A66" s="1003"/>
      <c r="B66" s="1008"/>
      <c r="C66" s="11" t="s">
        <v>102</v>
      </c>
      <c r="D66" s="12"/>
      <c r="E66" s="12"/>
      <c r="F66" s="12"/>
      <c r="G66" s="12"/>
      <c r="H66" s="12"/>
      <c r="I66" s="12"/>
      <c r="J66" s="12"/>
      <c r="K66" s="12"/>
      <c r="L66" s="12"/>
      <c r="M66" s="12"/>
      <c r="N66" s="12"/>
      <c r="O66" s="12"/>
      <c r="P66" s="12"/>
      <c r="Q66" s="13">
        <v>9</v>
      </c>
      <c r="R66" s="13">
        <v>5</v>
      </c>
      <c r="S66" s="13"/>
      <c r="T66" s="13">
        <v>5</v>
      </c>
      <c r="U66" s="210"/>
      <c r="V66" s="210">
        <v>7</v>
      </c>
      <c r="W66" s="328"/>
      <c r="X66" s="608">
        <v>28</v>
      </c>
    </row>
    <row r="67" spans="1:25" ht="15" customHeight="1" x14ac:dyDescent="0.2">
      <c r="A67" s="1003" t="s">
        <v>249</v>
      </c>
      <c r="B67" s="1008" t="s">
        <v>257</v>
      </c>
      <c r="C67" s="11" t="s">
        <v>101</v>
      </c>
      <c r="D67" s="12"/>
      <c r="E67" s="12"/>
      <c r="F67" s="12"/>
      <c r="G67" s="12"/>
      <c r="H67" s="12"/>
      <c r="I67" s="12"/>
      <c r="J67" s="12"/>
      <c r="K67" s="12"/>
      <c r="L67" s="12"/>
      <c r="M67" s="12"/>
      <c r="N67" s="12"/>
      <c r="O67" s="12">
        <v>23</v>
      </c>
      <c r="P67" s="12">
        <v>27</v>
      </c>
      <c r="Q67" s="13">
        <v>37</v>
      </c>
      <c r="R67" s="13"/>
      <c r="S67" s="13">
        <v>20</v>
      </c>
      <c r="T67" s="13">
        <v>40</v>
      </c>
      <c r="U67" s="210"/>
      <c r="V67" s="210"/>
      <c r="W67" s="328">
        <v>52</v>
      </c>
      <c r="X67" s="608">
        <v>75</v>
      </c>
    </row>
    <row r="68" spans="1:25" ht="15" x14ac:dyDescent="0.2">
      <c r="A68" s="1003"/>
      <c r="B68" s="1008"/>
      <c r="C68" s="11" t="s">
        <v>102</v>
      </c>
      <c r="D68" s="12"/>
      <c r="E68" s="12"/>
      <c r="F68" s="12"/>
      <c r="G68" s="12"/>
      <c r="H68" s="12"/>
      <c r="I68" s="12"/>
      <c r="J68" s="12"/>
      <c r="K68" s="12"/>
      <c r="L68" s="12"/>
      <c r="M68" s="12"/>
      <c r="N68" s="12"/>
      <c r="O68" s="12">
        <v>9</v>
      </c>
      <c r="P68" s="12">
        <v>19</v>
      </c>
      <c r="Q68" s="13">
        <v>27</v>
      </c>
      <c r="R68" s="13"/>
      <c r="S68" s="13">
        <v>40</v>
      </c>
      <c r="T68" s="13">
        <v>37</v>
      </c>
      <c r="U68" s="210"/>
      <c r="V68" s="210"/>
      <c r="W68" s="328">
        <v>69</v>
      </c>
      <c r="X68" s="608">
        <v>41</v>
      </c>
    </row>
    <row r="69" spans="1:25" ht="15" x14ac:dyDescent="0.2">
      <c r="A69" s="1003" t="s">
        <v>251</v>
      </c>
      <c r="B69" s="1008" t="s">
        <v>257</v>
      </c>
      <c r="C69" s="11" t="s">
        <v>101</v>
      </c>
      <c r="D69" s="12"/>
      <c r="E69" s="12"/>
      <c r="F69" s="12"/>
      <c r="G69" s="12"/>
      <c r="H69" s="12"/>
      <c r="I69" s="12"/>
      <c r="J69" s="12"/>
      <c r="K69" s="12"/>
      <c r="L69" s="12"/>
      <c r="M69" s="12"/>
      <c r="N69" s="12"/>
      <c r="O69" s="12">
        <v>20</v>
      </c>
      <c r="P69" s="12">
        <v>41</v>
      </c>
      <c r="Q69" s="13">
        <v>36</v>
      </c>
      <c r="R69" s="13"/>
      <c r="S69" s="13">
        <v>44</v>
      </c>
      <c r="T69" s="13">
        <v>48</v>
      </c>
      <c r="U69" s="210"/>
      <c r="V69" s="210"/>
      <c r="W69" s="328">
        <v>33</v>
      </c>
      <c r="X69" s="608">
        <v>58</v>
      </c>
    </row>
    <row r="70" spans="1:25" ht="15" x14ac:dyDescent="0.2">
      <c r="A70" s="1003"/>
      <c r="B70" s="1008"/>
      <c r="C70" s="11" t="s">
        <v>102</v>
      </c>
      <c r="D70" s="12"/>
      <c r="E70" s="12"/>
      <c r="F70" s="12"/>
      <c r="G70" s="12"/>
      <c r="H70" s="12"/>
      <c r="I70" s="12"/>
      <c r="J70" s="12"/>
      <c r="K70" s="12"/>
      <c r="L70" s="12"/>
      <c r="M70" s="12"/>
      <c r="N70" s="12"/>
      <c r="O70" s="12">
        <v>11</v>
      </c>
      <c r="P70" s="12">
        <v>16</v>
      </c>
      <c r="Q70" s="13">
        <v>13</v>
      </c>
      <c r="R70" s="13"/>
      <c r="S70" s="13">
        <v>15</v>
      </c>
      <c r="T70" s="13">
        <v>24</v>
      </c>
      <c r="U70" s="210"/>
      <c r="V70" s="210"/>
      <c r="W70" s="328">
        <v>27</v>
      </c>
      <c r="X70" s="608">
        <v>36</v>
      </c>
    </row>
    <row r="71" spans="1:25" ht="15" x14ac:dyDescent="0.2">
      <c r="A71" s="1003" t="s">
        <v>254</v>
      </c>
      <c r="B71" s="1008" t="s">
        <v>257</v>
      </c>
      <c r="C71" s="11" t="s">
        <v>101</v>
      </c>
      <c r="D71" s="12"/>
      <c r="E71" s="12"/>
      <c r="F71" s="12"/>
      <c r="G71" s="12"/>
      <c r="H71" s="12"/>
      <c r="I71" s="12"/>
      <c r="J71" s="12"/>
      <c r="K71" s="12"/>
      <c r="L71" s="12"/>
      <c r="M71" s="12"/>
      <c r="N71" s="12"/>
      <c r="O71" s="12">
        <v>90</v>
      </c>
      <c r="P71" s="12">
        <v>116</v>
      </c>
      <c r="Q71" s="13">
        <v>78</v>
      </c>
      <c r="R71" s="13"/>
      <c r="S71" s="13">
        <v>97</v>
      </c>
      <c r="T71" s="13">
        <v>96</v>
      </c>
      <c r="U71" s="210"/>
      <c r="V71" s="210"/>
      <c r="W71" s="328">
        <v>125</v>
      </c>
      <c r="X71" s="608">
        <v>187</v>
      </c>
    </row>
    <row r="72" spans="1:25" ht="15" x14ac:dyDescent="0.2">
      <c r="A72" s="932"/>
      <c r="B72" s="1009"/>
      <c r="C72" s="127" t="s">
        <v>102</v>
      </c>
      <c r="D72" s="128"/>
      <c r="E72" s="128"/>
      <c r="F72" s="128"/>
      <c r="G72" s="128"/>
      <c r="H72" s="128"/>
      <c r="I72" s="128"/>
      <c r="J72" s="128"/>
      <c r="K72" s="128"/>
      <c r="L72" s="128"/>
      <c r="M72" s="128"/>
      <c r="N72" s="128"/>
      <c r="O72" s="128">
        <v>2</v>
      </c>
      <c r="P72" s="128">
        <v>14</v>
      </c>
      <c r="Q72" s="128">
        <v>7</v>
      </c>
      <c r="R72" s="125"/>
      <c r="S72" s="125">
        <v>15</v>
      </c>
      <c r="T72" s="125">
        <v>11</v>
      </c>
      <c r="U72" s="216"/>
      <c r="V72" s="216"/>
      <c r="W72" s="330">
        <v>13</v>
      </c>
      <c r="X72" s="615">
        <v>20</v>
      </c>
    </row>
    <row r="73" spans="1:25" ht="15" customHeight="1" x14ac:dyDescent="0.2">
      <c r="A73" s="1003" t="s">
        <v>369</v>
      </c>
      <c r="B73" s="1001" t="s">
        <v>373</v>
      </c>
      <c r="C73" s="126" t="s">
        <v>101</v>
      </c>
      <c r="D73" s="121"/>
      <c r="E73" s="121"/>
      <c r="F73" s="121"/>
      <c r="G73" s="121"/>
      <c r="H73" s="121"/>
      <c r="I73" s="121"/>
      <c r="J73" s="121"/>
      <c r="K73" s="121"/>
      <c r="L73" s="121"/>
      <c r="M73" s="121"/>
      <c r="N73" s="121"/>
      <c r="O73" s="121"/>
      <c r="P73" s="121"/>
      <c r="Q73" s="121">
        <v>499</v>
      </c>
      <c r="R73" s="121"/>
      <c r="S73" s="121">
        <v>478</v>
      </c>
      <c r="T73" s="121">
        <v>1242</v>
      </c>
      <c r="U73" s="210"/>
      <c r="V73" s="210">
        <v>1148</v>
      </c>
      <c r="W73" s="328"/>
      <c r="X73" s="614">
        <v>1329</v>
      </c>
      <c r="Y73" s="221"/>
    </row>
    <row r="74" spans="1:25" ht="15" x14ac:dyDescent="0.2">
      <c r="A74" s="1003"/>
      <c r="B74" s="1001"/>
      <c r="C74" s="126" t="s">
        <v>102</v>
      </c>
      <c r="D74" s="121"/>
      <c r="E74" s="121"/>
      <c r="F74" s="121"/>
      <c r="G74" s="121"/>
      <c r="H74" s="121"/>
      <c r="I74" s="121"/>
      <c r="J74" s="121"/>
      <c r="K74" s="121"/>
      <c r="L74" s="121"/>
      <c r="M74" s="121"/>
      <c r="N74" s="121"/>
      <c r="O74" s="121"/>
      <c r="P74" s="121"/>
      <c r="Q74" s="121">
        <v>848</v>
      </c>
      <c r="R74" s="121"/>
      <c r="S74" s="121">
        <v>1023</v>
      </c>
      <c r="T74" s="121">
        <v>3581</v>
      </c>
      <c r="U74" s="210"/>
      <c r="V74" s="210">
        <v>2478</v>
      </c>
      <c r="W74" s="328"/>
      <c r="X74" s="614">
        <v>2329</v>
      </c>
      <c r="Y74" s="221"/>
    </row>
    <row r="75" spans="1:25" ht="15" customHeight="1" x14ac:dyDescent="0.2">
      <c r="A75" s="1003" t="s">
        <v>371</v>
      </c>
      <c r="B75" s="1001" t="s">
        <v>373</v>
      </c>
      <c r="C75" s="126" t="s">
        <v>101</v>
      </c>
      <c r="D75" s="121"/>
      <c r="E75" s="121"/>
      <c r="F75" s="121"/>
      <c r="G75" s="121"/>
      <c r="H75" s="121"/>
      <c r="I75" s="121"/>
      <c r="J75" s="121"/>
      <c r="K75" s="121"/>
      <c r="L75" s="121"/>
      <c r="M75" s="121"/>
      <c r="N75" s="121"/>
      <c r="O75" s="121"/>
      <c r="P75" s="121">
        <v>549</v>
      </c>
      <c r="Q75" s="121"/>
      <c r="R75" s="121"/>
      <c r="S75" s="121">
        <v>484</v>
      </c>
      <c r="T75" s="121">
        <v>459</v>
      </c>
      <c r="U75" s="210"/>
      <c r="V75" s="210">
        <v>791</v>
      </c>
      <c r="W75" s="328"/>
      <c r="X75" s="614">
        <v>427</v>
      </c>
      <c r="Y75" s="221"/>
    </row>
    <row r="76" spans="1:25" ht="15" x14ac:dyDescent="0.2">
      <c r="A76" s="1003"/>
      <c r="B76" s="1001"/>
      <c r="C76" s="126" t="s">
        <v>102</v>
      </c>
      <c r="D76" s="121"/>
      <c r="E76" s="121"/>
      <c r="F76" s="121"/>
      <c r="G76" s="121"/>
      <c r="H76" s="121"/>
      <c r="I76" s="121"/>
      <c r="J76" s="121"/>
      <c r="K76" s="121"/>
      <c r="L76" s="121"/>
      <c r="M76" s="121"/>
      <c r="N76" s="121"/>
      <c r="O76" s="121"/>
      <c r="P76" s="121">
        <v>2106</v>
      </c>
      <c r="Q76" s="121"/>
      <c r="R76" s="121"/>
      <c r="S76" s="121">
        <v>1798</v>
      </c>
      <c r="T76" s="121">
        <v>2723</v>
      </c>
      <c r="U76" s="210"/>
      <c r="V76" s="210">
        <v>2264</v>
      </c>
      <c r="W76" s="328"/>
      <c r="X76" s="614">
        <v>1814</v>
      </c>
      <c r="Y76" s="221"/>
    </row>
    <row r="77" spans="1:25" ht="15" customHeight="1" x14ac:dyDescent="0.2">
      <c r="A77" s="1003" t="s">
        <v>370</v>
      </c>
      <c r="B77" s="1001" t="s">
        <v>373</v>
      </c>
      <c r="C77" s="126" t="s">
        <v>101</v>
      </c>
      <c r="D77" s="121"/>
      <c r="E77" s="121"/>
      <c r="F77" s="121"/>
      <c r="G77" s="121"/>
      <c r="H77" s="121"/>
      <c r="I77" s="121"/>
      <c r="J77" s="121"/>
      <c r="K77" s="121"/>
      <c r="L77" s="121"/>
      <c r="M77" s="121"/>
      <c r="N77" s="121"/>
      <c r="O77" s="121"/>
      <c r="P77" s="121"/>
      <c r="Q77" s="121">
        <v>1451</v>
      </c>
      <c r="R77" s="121"/>
      <c r="S77" s="121">
        <v>1238</v>
      </c>
      <c r="T77" s="121">
        <v>1807</v>
      </c>
      <c r="U77" s="210"/>
      <c r="V77" s="210">
        <v>2755</v>
      </c>
      <c r="W77" s="328"/>
      <c r="X77" s="614">
        <v>2028</v>
      </c>
      <c r="Y77" s="221"/>
    </row>
    <row r="78" spans="1:25" ht="15" x14ac:dyDescent="0.2">
      <c r="A78" s="1003"/>
      <c r="B78" s="1001"/>
      <c r="C78" s="126" t="s">
        <v>102</v>
      </c>
      <c r="D78" s="121"/>
      <c r="E78" s="121"/>
      <c r="F78" s="121"/>
      <c r="G78" s="121"/>
      <c r="H78" s="121"/>
      <c r="I78" s="121"/>
      <c r="J78" s="121"/>
      <c r="K78" s="121"/>
      <c r="L78" s="121"/>
      <c r="M78" s="121"/>
      <c r="N78" s="121"/>
      <c r="O78" s="121"/>
      <c r="P78" s="121"/>
      <c r="Q78" s="121">
        <v>1068</v>
      </c>
      <c r="R78" s="121"/>
      <c r="S78" s="121">
        <v>723</v>
      </c>
      <c r="T78" s="121">
        <v>1582</v>
      </c>
      <c r="U78" s="210"/>
      <c r="V78" s="210">
        <v>1362</v>
      </c>
      <c r="W78" s="328"/>
      <c r="X78" s="614">
        <v>1653</v>
      </c>
      <c r="Y78" s="221"/>
    </row>
    <row r="79" spans="1:25" ht="15" customHeight="1" x14ac:dyDescent="0.2">
      <c r="A79" s="1003" t="s">
        <v>349</v>
      </c>
      <c r="B79" s="1001" t="s">
        <v>373</v>
      </c>
      <c r="C79" s="126" t="s">
        <v>101</v>
      </c>
      <c r="D79" s="121"/>
      <c r="E79" s="121"/>
      <c r="F79" s="121"/>
      <c r="G79" s="121"/>
      <c r="H79" s="121"/>
      <c r="I79" s="121"/>
      <c r="J79" s="121"/>
      <c r="K79" s="121"/>
      <c r="L79" s="121"/>
      <c r="M79" s="121"/>
      <c r="N79" s="121"/>
      <c r="O79" s="121"/>
      <c r="P79" s="121">
        <v>712</v>
      </c>
      <c r="Q79" s="121"/>
      <c r="R79" s="121"/>
      <c r="S79" s="121">
        <v>524</v>
      </c>
      <c r="T79" s="121">
        <v>932</v>
      </c>
      <c r="U79" s="210"/>
      <c r="V79" s="210">
        <v>711</v>
      </c>
      <c r="W79" s="328"/>
      <c r="X79" s="614">
        <v>696</v>
      </c>
      <c r="Y79" s="221"/>
    </row>
    <row r="80" spans="1:25" ht="15" x14ac:dyDescent="0.2">
      <c r="A80" s="1003"/>
      <c r="B80" s="1001"/>
      <c r="C80" s="126" t="s">
        <v>102</v>
      </c>
      <c r="D80" s="121"/>
      <c r="E80" s="121"/>
      <c r="F80" s="121"/>
      <c r="G80" s="121"/>
      <c r="H80" s="121"/>
      <c r="I80" s="121"/>
      <c r="J80" s="121"/>
      <c r="K80" s="121"/>
      <c r="L80" s="121"/>
      <c r="M80" s="121"/>
      <c r="N80" s="121"/>
      <c r="O80" s="121"/>
      <c r="P80" s="121">
        <v>1484</v>
      </c>
      <c r="Q80" s="121"/>
      <c r="R80" s="121"/>
      <c r="S80" s="121">
        <v>1034</v>
      </c>
      <c r="T80" s="121">
        <v>2206</v>
      </c>
      <c r="U80" s="210"/>
      <c r="V80" s="210">
        <v>1855</v>
      </c>
      <c r="W80" s="328"/>
      <c r="X80" s="614">
        <v>1793</v>
      </c>
      <c r="Y80" s="221"/>
    </row>
    <row r="81" spans="1:26" ht="15" customHeight="1" x14ac:dyDescent="0.2">
      <c r="A81" s="1003" t="s">
        <v>351</v>
      </c>
      <c r="B81" s="1001" t="s">
        <v>373</v>
      </c>
      <c r="C81" s="126" t="s">
        <v>101</v>
      </c>
      <c r="D81" s="121"/>
      <c r="E81" s="121"/>
      <c r="F81" s="121"/>
      <c r="G81" s="121"/>
      <c r="H81" s="121"/>
      <c r="I81" s="121"/>
      <c r="J81" s="121"/>
      <c r="K81" s="121"/>
      <c r="L81" s="121"/>
      <c r="M81" s="121"/>
      <c r="N81" s="121"/>
      <c r="O81" s="121"/>
      <c r="P81" s="121">
        <v>243</v>
      </c>
      <c r="Q81" s="121"/>
      <c r="R81" s="121"/>
      <c r="S81" s="121">
        <v>531</v>
      </c>
      <c r="T81" s="121">
        <v>194</v>
      </c>
      <c r="U81" s="210"/>
      <c r="V81" s="210">
        <v>216</v>
      </c>
      <c r="W81" s="328"/>
      <c r="X81" s="614">
        <v>164</v>
      </c>
      <c r="Y81" s="221"/>
    </row>
    <row r="82" spans="1:26" ht="15" x14ac:dyDescent="0.2">
      <c r="A82" s="1003"/>
      <c r="B82" s="1001"/>
      <c r="C82" s="126" t="s">
        <v>102</v>
      </c>
      <c r="D82" s="121"/>
      <c r="E82" s="121"/>
      <c r="F82" s="121"/>
      <c r="G82" s="121"/>
      <c r="H82" s="121"/>
      <c r="I82" s="121"/>
      <c r="J82" s="121"/>
      <c r="K82" s="121"/>
      <c r="L82" s="121"/>
      <c r="M82" s="121"/>
      <c r="N82" s="121"/>
      <c r="O82" s="121"/>
      <c r="P82" s="121">
        <v>590</v>
      </c>
      <c r="Q82" s="121"/>
      <c r="R82" s="121"/>
      <c r="S82" s="121">
        <v>1250</v>
      </c>
      <c r="T82" s="121">
        <v>821</v>
      </c>
      <c r="U82" s="210"/>
      <c r="V82" s="210">
        <v>854</v>
      </c>
      <c r="W82" s="328"/>
      <c r="X82" s="614">
        <v>615</v>
      </c>
      <c r="Y82" s="221"/>
    </row>
    <row r="83" spans="1:26" ht="15" x14ac:dyDescent="0.2">
      <c r="A83" s="932" t="s">
        <v>372</v>
      </c>
      <c r="B83" s="225" t="s">
        <v>373</v>
      </c>
      <c r="C83" s="126" t="s">
        <v>101</v>
      </c>
      <c r="D83" s="121"/>
      <c r="E83" s="121"/>
      <c r="F83" s="121"/>
      <c r="G83" s="121"/>
      <c r="H83" s="121"/>
      <c r="I83" s="121"/>
      <c r="J83" s="121"/>
      <c r="K83" s="121"/>
      <c r="L83" s="121"/>
      <c r="M83" s="121"/>
      <c r="N83" s="121"/>
      <c r="O83" s="121"/>
      <c r="P83" s="121"/>
      <c r="Q83" s="121">
        <v>634</v>
      </c>
      <c r="R83" s="121"/>
      <c r="S83" s="121">
        <v>601</v>
      </c>
      <c r="T83" s="121" t="s">
        <v>403</v>
      </c>
      <c r="U83" s="210"/>
      <c r="V83" s="210">
        <v>414</v>
      </c>
      <c r="W83" s="328"/>
      <c r="X83" s="614">
        <v>1186</v>
      </c>
      <c r="Y83" s="221"/>
    </row>
    <row r="84" spans="1:26" ht="15" x14ac:dyDescent="0.2">
      <c r="A84" s="1006"/>
      <c r="B84" s="225"/>
      <c r="C84" s="126" t="s">
        <v>102</v>
      </c>
      <c r="D84" s="121"/>
      <c r="E84" s="121"/>
      <c r="F84" s="121"/>
      <c r="G84" s="121"/>
      <c r="H84" s="121"/>
      <c r="I84" s="121"/>
      <c r="J84" s="121"/>
      <c r="K84" s="121"/>
      <c r="L84" s="121"/>
      <c r="M84" s="121"/>
      <c r="N84" s="121"/>
      <c r="O84" s="121"/>
      <c r="P84" s="121"/>
      <c r="Q84" s="121">
        <v>3252</v>
      </c>
      <c r="R84" s="121"/>
      <c r="S84" s="121">
        <v>3903</v>
      </c>
      <c r="T84" s="121" t="s">
        <v>403</v>
      </c>
      <c r="U84" s="210"/>
      <c r="V84" s="210">
        <v>2930</v>
      </c>
      <c r="W84" s="328"/>
      <c r="X84" s="614">
        <v>6072</v>
      </c>
      <c r="Y84" s="221"/>
    </row>
    <row r="85" spans="1:26" ht="15" customHeight="1" x14ac:dyDescent="0.2">
      <c r="A85" s="932" t="s">
        <v>353</v>
      </c>
      <c r="B85" s="225" t="s">
        <v>373</v>
      </c>
      <c r="C85" s="126" t="s">
        <v>101</v>
      </c>
      <c r="D85" s="121"/>
      <c r="E85" s="121"/>
      <c r="F85" s="121"/>
      <c r="G85" s="121"/>
      <c r="H85" s="121"/>
      <c r="I85" s="121"/>
      <c r="J85" s="121"/>
      <c r="K85" s="121"/>
      <c r="L85" s="121"/>
      <c r="M85" s="121"/>
      <c r="N85" s="121"/>
      <c r="O85" s="121"/>
      <c r="P85" s="121">
        <v>940</v>
      </c>
      <c r="Q85" s="121" t="s">
        <v>403</v>
      </c>
      <c r="R85" s="121"/>
      <c r="S85" s="121" t="s">
        <v>403</v>
      </c>
      <c r="T85" s="121">
        <v>967</v>
      </c>
      <c r="U85" s="210"/>
      <c r="V85" s="210">
        <v>1482</v>
      </c>
      <c r="W85" s="328"/>
      <c r="X85" s="614">
        <v>1119</v>
      </c>
      <c r="Y85" s="221"/>
    </row>
    <row r="86" spans="1:26" ht="15" x14ac:dyDescent="0.2">
      <c r="A86" s="1006"/>
      <c r="B86" s="225"/>
      <c r="C86" s="126" t="s">
        <v>102</v>
      </c>
      <c r="D86" s="121"/>
      <c r="E86" s="121"/>
      <c r="F86" s="121"/>
      <c r="G86" s="121"/>
      <c r="H86" s="121"/>
      <c r="I86" s="121"/>
      <c r="J86" s="121"/>
      <c r="K86" s="121"/>
      <c r="L86" s="121"/>
      <c r="M86" s="121"/>
      <c r="N86" s="121"/>
      <c r="O86" s="121"/>
      <c r="P86" s="121">
        <v>1060</v>
      </c>
      <c r="Q86" s="121" t="s">
        <v>403</v>
      </c>
      <c r="R86" s="121"/>
      <c r="S86" s="121" t="s">
        <v>403</v>
      </c>
      <c r="T86" s="121">
        <v>1359</v>
      </c>
      <c r="U86" s="210"/>
      <c r="V86" s="210">
        <v>1765</v>
      </c>
      <c r="W86" s="328"/>
      <c r="X86" s="614">
        <v>1511</v>
      </c>
      <c r="Y86" s="221"/>
    </row>
    <row r="87" spans="1:26" ht="15" customHeight="1" x14ac:dyDescent="0.2">
      <c r="A87" s="1003" t="s">
        <v>398</v>
      </c>
      <c r="B87" s="1001" t="s">
        <v>373</v>
      </c>
      <c r="C87" s="126" t="s">
        <v>101</v>
      </c>
      <c r="D87" s="121"/>
      <c r="E87" s="121"/>
      <c r="F87" s="121"/>
      <c r="G87" s="121"/>
      <c r="H87" s="121"/>
      <c r="I87" s="121"/>
      <c r="J87" s="121"/>
      <c r="K87" s="121"/>
      <c r="L87" s="121"/>
      <c r="M87" s="121"/>
      <c r="N87" s="121"/>
      <c r="O87" s="121"/>
      <c r="P87" s="121"/>
      <c r="Q87" s="121"/>
      <c r="R87" s="121"/>
      <c r="S87" s="121"/>
      <c r="T87" s="121"/>
      <c r="U87" s="210"/>
      <c r="V87" s="210">
        <v>35</v>
      </c>
      <c r="W87" s="328"/>
      <c r="X87" s="614">
        <v>197</v>
      </c>
      <c r="Y87" s="221"/>
    </row>
    <row r="88" spans="1:26" ht="15.75" thickBot="1" x14ac:dyDescent="0.25">
      <c r="A88" s="1004"/>
      <c r="B88" s="1005"/>
      <c r="C88" s="56" t="s">
        <v>102</v>
      </c>
      <c r="D88" s="57"/>
      <c r="E88" s="57"/>
      <c r="F88" s="57"/>
      <c r="G88" s="57"/>
      <c r="H88" s="57"/>
      <c r="I88" s="57"/>
      <c r="J88" s="57"/>
      <c r="K88" s="57"/>
      <c r="L88" s="57"/>
      <c r="M88" s="57"/>
      <c r="N88" s="57"/>
      <c r="O88" s="57"/>
      <c r="P88" s="57"/>
      <c r="Q88" s="57"/>
      <c r="R88" s="57"/>
      <c r="S88" s="57"/>
      <c r="T88" s="57"/>
      <c r="U88" s="58"/>
      <c r="V88" s="58">
        <v>403</v>
      </c>
      <c r="W88" s="220"/>
      <c r="X88" s="609">
        <v>1386</v>
      </c>
      <c r="Y88" s="221"/>
    </row>
    <row r="89" spans="1:26" s="217" customFormat="1" ht="15.75" thickTop="1" x14ac:dyDescent="0.2">
      <c r="A89" s="1010" t="s">
        <v>59</v>
      </c>
      <c r="B89" s="1010"/>
      <c r="C89" s="1010"/>
      <c r="D89" s="1010"/>
      <c r="E89" s="1010"/>
      <c r="F89" s="1010"/>
      <c r="G89" s="1010"/>
      <c r="H89" s="1010"/>
      <c r="I89" s="1010"/>
      <c r="J89" s="1010"/>
      <c r="K89" s="1010"/>
      <c r="L89" s="1010"/>
      <c r="M89" s="1010"/>
      <c r="N89" s="1010"/>
      <c r="O89" s="1010"/>
      <c r="P89" s="1010"/>
      <c r="Q89" s="1010"/>
      <c r="R89" s="1010"/>
      <c r="S89" s="1010"/>
      <c r="T89" s="1010"/>
      <c r="U89" s="1010"/>
      <c r="V89" s="1010"/>
      <c r="W89" s="1010"/>
      <c r="X89" s="1010"/>
      <c r="Y89" s="209"/>
      <c r="Z89" s="209"/>
    </row>
    <row r="90" spans="1:26" s="217" customFormat="1" ht="33.75" customHeight="1" x14ac:dyDescent="0.2">
      <c r="A90" s="901" t="s">
        <v>261</v>
      </c>
      <c r="B90" s="1002"/>
      <c r="C90" s="1002"/>
      <c r="D90" s="1002"/>
      <c r="E90" s="1002"/>
      <c r="F90" s="1002"/>
      <c r="G90" s="1002"/>
      <c r="H90" s="1002"/>
      <c r="I90" s="1002"/>
      <c r="J90" s="1002"/>
      <c r="K90" s="1002"/>
      <c r="L90" s="1002"/>
      <c r="M90" s="1002"/>
      <c r="N90" s="1002"/>
      <c r="O90" s="1002"/>
      <c r="P90" s="1002"/>
      <c r="Q90" s="1002"/>
      <c r="R90" s="1002"/>
      <c r="S90" s="1002"/>
      <c r="T90" s="1002"/>
      <c r="U90" s="1002"/>
      <c r="V90" s="1002"/>
      <c r="W90" s="1002"/>
      <c r="X90" s="1002"/>
      <c r="Y90" s="209"/>
      <c r="Z90" s="209"/>
    </row>
    <row r="91" spans="1:26" s="217" customFormat="1" ht="15" customHeight="1" x14ac:dyDescent="0.25">
      <c r="A91" s="4" t="s">
        <v>263</v>
      </c>
      <c r="B91" s="4"/>
      <c r="C91" s="4"/>
      <c r="D91" s="4"/>
      <c r="E91" s="4"/>
      <c r="F91" s="4"/>
      <c r="G91" s="4"/>
      <c r="H91" s="4"/>
      <c r="I91" s="4"/>
      <c r="J91" s="4"/>
      <c r="K91" s="4"/>
      <c r="L91" s="4"/>
      <c r="M91" s="2"/>
      <c r="N91" s="2"/>
      <c r="O91" s="2"/>
      <c r="P91" s="2"/>
      <c r="Q91" s="2"/>
      <c r="R91" s="2"/>
      <c r="S91" s="2"/>
      <c r="T91" s="2"/>
      <c r="U91" s="2"/>
      <c r="V91" s="2"/>
      <c r="W91" s="2"/>
      <c r="X91" s="2"/>
      <c r="Y91" s="209"/>
      <c r="Z91" s="209"/>
    </row>
    <row r="92" spans="1:26" s="217" customFormat="1" ht="29.25" customHeight="1" x14ac:dyDescent="0.2">
      <c r="A92" s="901" t="s">
        <v>260</v>
      </c>
      <c r="B92" s="901"/>
      <c r="C92" s="901"/>
      <c r="D92" s="901"/>
      <c r="E92" s="901"/>
      <c r="F92" s="901"/>
      <c r="G92" s="901"/>
      <c r="H92" s="901"/>
      <c r="I92" s="901"/>
      <c r="J92" s="901"/>
      <c r="K92" s="901"/>
      <c r="L92" s="901"/>
      <c r="M92" s="901"/>
      <c r="N92" s="901"/>
      <c r="O92" s="901"/>
      <c r="P92" s="901"/>
      <c r="Q92" s="901"/>
      <c r="R92" s="901"/>
      <c r="S92" s="901"/>
      <c r="T92" s="901"/>
      <c r="U92" s="901"/>
      <c r="V92" s="901"/>
      <c r="W92" s="901"/>
      <c r="X92" s="901"/>
      <c r="Y92" s="209"/>
      <c r="Z92" s="209"/>
    </row>
    <row r="93" spans="1:26" s="217" customFormat="1" ht="15" customHeight="1" x14ac:dyDescent="0.25">
      <c r="A93" s="4" t="s">
        <v>262</v>
      </c>
      <c r="B93" s="4"/>
      <c r="C93" s="4"/>
      <c r="D93" s="4"/>
      <c r="E93" s="4"/>
      <c r="F93" s="4"/>
      <c r="G93" s="4"/>
      <c r="H93" s="4"/>
      <c r="I93" s="4"/>
      <c r="J93" s="4"/>
      <c r="K93" s="4"/>
      <c r="L93" s="4"/>
      <c r="M93" s="2"/>
      <c r="N93" s="2"/>
      <c r="O93" s="2"/>
      <c r="P93" s="2"/>
      <c r="Q93" s="2"/>
      <c r="R93" s="2"/>
      <c r="S93" s="2"/>
      <c r="T93" s="2"/>
      <c r="U93" s="2"/>
      <c r="V93" s="2"/>
      <c r="W93" s="2"/>
      <c r="X93" s="2"/>
      <c r="Y93" s="209"/>
      <c r="Z93" s="209"/>
    </row>
    <row r="94" spans="1:26" s="217" customFormat="1" ht="28.5" customHeight="1" x14ac:dyDescent="0.25">
      <c r="A94" s="1007" t="s">
        <v>295</v>
      </c>
      <c r="B94" s="851"/>
      <c r="C94" s="851"/>
      <c r="D94" s="851"/>
      <c r="E94" s="851"/>
      <c r="F94" s="851"/>
      <c r="G94" s="851"/>
      <c r="H94" s="851"/>
      <c r="I94" s="851"/>
      <c r="J94" s="851"/>
      <c r="K94" s="851"/>
      <c r="L94" s="851"/>
      <c r="M94" s="851"/>
      <c r="N94" s="851"/>
      <c r="O94" s="851"/>
      <c r="P94" s="851"/>
      <c r="Q94" s="851"/>
      <c r="R94" s="851"/>
      <c r="S94" s="851"/>
      <c r="T94" s="851"/>
      <c r="U94" s="851"/>
      <c r="V94" s="851"/>
      <c r="W94" s="851"/>
      <c r="X94" s="851"/>
      <c r="Y94" s="209"/>
      <c r="Z94" s="209"/>
    </row>
    <row r="95" spans="1:26" s="217" customFormat="1" x14ac:dyDescent="0.2">
      <c r="A95" s="2"/>
      <c r="B95" s="2"/>
      <c r="C95" s="2"/>
      <c r="D95" s="2"/>
      <c r="E95" s="2"/>
      <c r="F95" s="2"/>
      <c r="G95" s="2"/>
      <c r="H95" s="2"/>
      <c r="I95" s="2"/>
      <c r="J95" s="2"/>
      <c r="K95" s="2"/>
      <c r="L95" s="2"/>
      <c r="M95" s="2"/>
      <c r="N95" s="2"/>
      <c r="O95" s="2"/>
      <c r="P95" s="2"/>
      <c r="Q95" s="2"/>
      <c r="R95" s="2"/>
      <c r="S95" s="2"/>
      <c r="T95" s="2"/>
      <c r="U95" s="2"/>
      <c r="V95" s="2"/>
      <c r="W95" s="2"/>
      <c r="X95" s="2"/>
      <c r="Y95" s="209"/>
      <c r="Z95" s="209"/>
    </row>
    <row r="96" spans="1:26" s="217" customFormat="1" x14ac:dyDescent="0.2">
      <c r="A96" s="901" t="s">
        <v>301</v>
      </c>
      <c r="B96" s="1002"/>
      <c r="C96" s="1002"/>
      <c r="D96" s="1002"/>
      <c r="E96" s="1002"/>
      <c r="F96" s="1002"/>
      <c r="G96" s="1002"/>
      <c r="H96" s="1002"/>
      <c r="I96" s="1002"/>
      <c r="J96" s="1002"/>
      <c r="K96" s="1002"/>
      <c r="L96" s="1002"/>
      <c r="M96" s="1002"/>
      <c r="N96" s="1002"/>
      <c r="O96" s="1002"/>
      <c r="P96" s="1002"/>
      <c r="Q96" s="1002"/>
      <c r="R96" s="1002"/>
      <c r="S96" s="1002"/>
      <c r="T96" s="1002"/>
      <c r="U96" s="1002"/>
      <c r="V96" s="1002"/>
      <c r="W96" s="1002"/>
      <c r="X96" s="1002"/>
      <c r="Y96" s="209"/>
      <c r="Z96" s="209"/>
    </row>
    <row r="97" spans="1:26" s="217" customFormat="1" x14ac:dyDescent="0.2">
      <c r="A97" s="2"/>
      <c r="B97" s="2"/>
      <c r="C97" s="2"/>
      <c r="D97" s="2"/>
      <c r="E97" s="2"/>
      <c r="F97" s="2"/>
      <c r="G97" s="2"/>
      <c r="H97" s="2"/>
      <c r="I97" s="2"/>
      <c r="J97" s="2"/>
      <c r="K97" s="2"/>
      <c r="L97" s="2"/>
      <c r="M97" s="2"/>
      <c r="N97" s="2"/>
      <c r="O97" s="2"/>
      <c r="P97" s="2"/>
      <c r="Q97" s="2"/>
      <c r="R97" s="2"/>
      <c r="S97" s="2"/>
      <c r="T97" s="2"/>
      <c r="U97" s="2"/>
      <c r="V97" s="2"/>
      <c r="W97" s="2"/>
      <c r="X97" s="2"/>
      <c r="Y97" s="209"/>
      <c r="Z97" s="209"/>
    </row>
    <row r="98" spans="1:26" s="217" customFormat="1" x14ac:dyDescent="0.2">
      <c r="A98" s="901" t="s">
        <v>451</v>
      </c>
      <c r="B98" s="1002"/>
      <c r="C98" s="1002"/>
      <c r="D98" s="1002"/>
      <c r="E98" s="1002"/>
      <c r="F98" s="1002"/>
      <c r="G98" s="1002"/>
      <c r="H98" s="1002"/>
      <c r="I98" s="1002"/>
      <c r="J98" s="1002"/>
      <c r="K98" s="1002"/>
      <c r="L98" s="1002"/>
      <c r="M98" s="1002"/>
      <c r="N98" s="1002"/>
      <c r="O98" s="1002"/>
      <c r="P98" s="1002">
        <f>SUM(P73:Q88)</f>
        <v>15436</v>
      </c>
      <c r="Q98" s="1002"/>
      <c r="R98" s="1002"/>
      <c r="S98" s="1002">
        <f>SUM(S73:S88)</f>
        <v>13587</v>
      </c>
      <c r="T98" s="1002">
        <f>SUM(T73:T88)</f>
        <v>17873</v>
      </c>
      <c r="U98" s="1002"/>
      <c r="V98" s="1002"/>
      <c r="W98" s="1002"/>
      <c r="X98" s="1002"/>
      <c r="Y98" s="209"/>
      <c r="Z98" s="209"/>
    </row>
  </sheetData>
  <mergeCells count="91">
    <mergeCell ref="B29:B30"/>
    <mergeCell ref="A11:A12"/>
    <mergeCell ref="B11:B12"/>
    <mergeCell ref="A23:A24"/>
    <mergeCell ref="B23:B24"/>
    <mergeCell ref="A25:A26"/>
    <mergeCell ref="B25:B26"/>
    <mergeCell ref="A27:A28"/>
    <mergeCell ref="B27:B28"/>
    <mergeCell ref="A17:A18"/>
    <mergeCell ref="B17:B18"/>
    <mergeCell ref="A19:A20"/>
    <mergeCell ref="B19:B20"/>
    <mergeCell ref="A21:A22"/>
    <mergeCell ref="B21:B22"/>
    <mergeCell ref="A75:A76"/>
    <mergeCell ref="B75:B76"/>
    <mergeCell ref="A77:A78"/>
    <mergeCell ref="A3:A4"/>
    <mergeCell ref="B3:B4"/>
    <mergeCell ref="A5:A6"/>
    <mergeCell ref="B5:B6"/>
    <mergeCell ref="A7:A8"/>
    <mergeCell ref="B7:B8"/>
    <mergeCell ref="A9:A10"/>
    <mergeCell ref="B9:B10"/>
    <mergeCell ref="A13:A14"/>
    <mergeCell ref="B13:B14"/>
    <mergeCell ref="A15:A16"/>
    <mergeCell ref="B15:B16"/>
    <mergeCell ref="A29:A30"/>
    <mergeCell ref="A67:A68"/>
    <mergeCell ref="A55:A56"/>
    <mergeCell ref="A59:A60"/>
    <mergeCell ref="B71:B72"/>
    <mergeCell ref="A92:X92"/>
    <mergeCell ref="A89:X89"/>
    <mergeCell ref="A71:A72"/>
    <mergeCell ref="A61:A62"/>
    <mergeCell ref="A63:A64"/>
    <mergeCell ref="A65:A66"/>
    <mergeCell ref="B61:B62"/>
    <mergeCell ref="A69:A70"/>
    <mergeCell ref="B67:B68"/>
    <mergeCell ref="B69:B70"/>
    <mergeCell ref="A73:A74"/>
    <mergeCell ref="B73:B74"/>
    <mergeCell ref="A33:A34"/>
    <mergeCell ref="A57:A58"/>
    <mergeCell ref="B63:B64"/>
    <mergeCell ref="B65:B66"/>
    <mergeCell ref="B49:B50"/>
    <mergeCell ref="A51:A52"/>
    <mergeCell ref="B51:B52"/>
    <mergeCell ref="B35:B36"/>
    <mergeCell ref="B37:B38"/>
    <mergeCell ref="B39:B40"/>
    <mergeCell ref="A49:A50"/>
    <mergeCell ref="A41:A42"/>
    <mergeCell ref="B55:B56"/>
    <mergeCell ref="B57:B58"/>
    <mergeCell ref="B59:B60"/>
    <mergeCell ref="A1:M1"/>
    <mergeCell ref="A43:A44"/>
    <mergeCell ref="A45:A46"/>
    <mergeCell ref="A35:A36"/>
    <mergeCell ref="A53:A54"/>
    <mergeCell ref="B43:B44"/>
    <mergeCell ref="B45:B46"/>
    <mergeCell ref="B53:B54"/>
    <mergeCell ref="B33:B34"/>
    <mergeCell ref="B31:B32"/>
    <mergeCell ref="B47:B48"/>
    <mergeCell ref="A37:A38"/>
    <mergeCell ref="A39:A40"/>
    <mergeCell ref="B41:B42"/>
    <mergeCell ref="A31:A32"/>
    <mergeCell ref="A47:A48"/>
    <mergeCell ref="B77:B78"/>
    <mergeCell ref="A98:X98"/>
    <mergeCell ref="A87:A88"/>
    <mergeCell ref="B87:B88"/>
    <mergeCell ref="A79:A80"/>
    <mergeCell ref="B79:B80"/>
    <mergeCell ref="A81:A82"/>
    <mergeCell ref="B81:B82"/>
    <mergeCell ref="A85:A86"/>
    <mergeCell ref="A96:X96"/>
    <mergeCell ref="A94:X94"/>
    <mergeCell ref="A90:X90"/>
    <mergeCell ref="A83:A84"/>
  </mergeCells>
  <pageMargins left="0.70866141732283472" right="0.70866141732283472" top="0.74803149606299213" bottom="0.74803149606299213" header="0.31496062992125984" footer="0.31496062992125984"/>
  <pageSetup paperSize="9" scale="35" orientation="portrait" r:id="rId1"/>
  <headerFooter>
    <oddHeader>&amp;C&amp;"Calibri,Regular"&amp;13SRAD Report 1957 Transport Statistics Manchester 2017</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98"/>
  <sheetViews>
    <sheetView topLeftCell="A52" zoomScale="75" zoomScaleNormal="75" zoomScalePageLayoutView="75" workbookViewId="0">
      <selection activeCell="AC36" sqref="AC36"/>
    </sheetView>
  </sheetViews>
  <sheetFormatPr defaultRowHeight="12.75" x14ac:dyDescent="0.2"/>
  <cols>
    <col min="1" max="1" width="25.140625" style="2" customWidth="1"/>
    <col min="2" max="2" width="18.28515625" style="2" customWidth="1"/>
    <col min="3" max="3" width="8.28515625" style="2" customWidth="1"/>
    <col min="4" max="4" width="11.5703125" style="2" customWidth="1"/>
    <col min="5" max="5" width="10.140625" style="2" customWidth="1"/>
    <col min="6" max="23" width="9.140625" style="2"/>
    <col min="24" max="24" width="13.5703125" style="2" customWidth="1"/>
    <col min="25" max="25" width="9.140625" style="120"/>
    <col min="26" max="26" width="9.140625" style="90"/>
    <col min="27" max="16384" width="9.140625" style="2"/>
  </cols>
  <sheetData>
    <row r="1" spans="1:24" ht="29.25" customHeight="1" thickTop="1" thickBot="1" x14ac:dyDescent="0.25">
      <c r="A1" s="925" t="s">
        <v>452</v>
      </c>
      <c r="B1" s="926"/>
      <c r="C1" s="926"/>
      <c r="D1" s="926"/>
      <c r="E1" s="926"/>
      <c r="F1" s="926"/>
      <c r="G1" s="926"/>
      <c r="H1" s="926"/>
      <c r="I1" s="926"/>
      <c r="J1" s="926"/>
      <c r="K1" s="926"/>
      <c r="L1" s="926"/>
      <c r="M1" s="926"/>
      <c r="N1" s="53"/>
      <c r="O1" s="53"/>
      <c r="P1" s="53"/>
      <c r="Q1" s="53"/>
      <c r="R1" s="53"/>
      <c r="S1" s="53"/>
      <c r="T1" s="53"/>
      <c r="U1" s="53"/>
      <c r="V1" s="53"/>
      <c r="W1" s="53"/>
      <c r="X1" s="54"/>
    </row>
    <row r="2" spans="1:24" ht="30" x14ac:dyDescent="0.2">
      <c r="A2" s="118" t="s">
        <v>97</v>
      </c>
      <c r="B2" s="119" t="s">
        <v>255</v>
      </c>
      <c r="C2" s="11"/>
      <c r="D2" s="8">
        <v>2001</v>
      </c>
      <c r="E2" s="8">
        <v>2002</v>
      </c>
      <c r="F2" s="8">
        <v>2003</v>
      </c>
      <c r="G2" s="8">
        <v>2004</v>
      </c>
      <c r="H2" s="8">
        <v>2005</v>
      </c>
      <c r="I2" s="8">
        <v>2006</v>
      </c>
      <c r="J2" s="8">
        <v>2007</v>
      </c>
      <c r="K2" s="8">
        <v>2008</v>
      </c>
      <c r="L2" s="8">
        <v>2009</v>
      </c>
      <c r="M2" s="8">
        <v>2010</v>
      </c>
      <c r="N2" s="8">
        <v>2011</v>
      </c>
      <c r="O2" s="8">
        <v>2012</v>
      </c>
      <c r="P2" s="8">
        <v>2013</v>
      </c>
      <c r="Q2" s="9" t="s">
        <v>364</v>
      </c>
      <c r="R2" s="9" t="s">
        <v>365</v>
      </c>
      <c r="S2" s="9" t="s">
        <v>366</v>
      </c>
      <c r="T2" s="9" t="s">
        <v>367</v>
      </c>
      <c r="U2" s="9" t="s">
        <v>368</v>
      </c>
      <c r="V2" s="9" t="s">
        <v>402</v>
      </c>
      <c r="W2" s="9" t="s">
        <v>431</v>
      </c>
      <c r="X2" s="612" t="s">
        <v>450</v>
      </c>
    </row>
    <row r="3" spans="1:24" ht="15" x14ac:dyDescent="0.2">
      <c r="A3" s="1003" t="s">
        <v>322</v>
      </c>
      <c r="B3" s="1008" t="s">
        <v>313</v>
      </c>
      <c r="C3" s="11" t="s">
        <v>101</v>
      </c>
      <c r="D3" s="50"/>
      <c r="E3" s="50"/>
      <c r="F3" s="50"/>
      <c r="G3" s="50"/>
      <c r="H3" s="50"/>
      <c r="I3" s="50"/>
      <c r="J3" s="50"/>
      <c r="K3" s="50"/>
      <c r="L3" s="50"/>
      <c r="M3" s="50"/>
      <c r="N3" s="50"/>
      <c r="O3" s="50"/>
      <c r="P3" s="50"/>
      <c r="Q3" s="51"/>
      <c r="R3" s="51"/>
      <c r="S3" s="13">
        <v>22</v>
      </c>
      <c r="T3" s="51"/>
      <c r="U3" s="13">
        <v>35</v>
      </c>
      <c r="V3" s="13">
        <v>17</v>
      </c>
      <c r="W3" s="328"/>
      <c r="X3" s="608">
        <v>23</v>
      </c>
    </row>
    <row r="4" spans="1:24" ht="15" x14ac:dyDescent="0.2">
      <c r="A4" s="1003"/>
      <c r="B4" s="1008"/>
      <c r="C4" s="11" t="s">
        <v>102</v>
      </c>
      <c r="D4" s="50"/>
      <c r="E4" s="50"/>
      <c r="F4" s="50"/>
      <c r="G4" s="50"/>
      <c r="H4" s="50"/>
      <c r="I4" s="50"/>
      <c r="J4" s="50"/>
      <c r="K4" s="50"/>
      <c r="L4" s="50"/>
      <c r="M4" s="50"/>
      <c r="N4" s="50"/>
      <c r="O4" s="50"/>
      <c r="P4" s="50"/>
      <c r="Q4" s="51"/>
      <c r="R4" s="51"/>
      <c r="S4" s="13">
        <v>35</v>
      </c>
      <c r="T4" s="51"/>
      <c r="U4" s="13">
        <v>31</v>
      </c>
      <c r="V4" s="13">
        <v>29</v>
      </c>
      <c r="W4" s="328"/>
      <c r="X4" s="608">
        <v>41</v>
      </c>
    </row>
    <row r="5" spans="1:24" ht="15" x14ac:dyDescent="0.2">
      <c r="A5" s="1003" t="s">
        <v>327</v>
      </c>
      <c r="B5" s="1008" t="s">
        <v>313</v>
      </c>
      <c r="C5" s="11" t="s">
        <v>101</v>
      </c>
      <c r="D5" s="50"/>
      <c r="E5" s="50"/>
      <c r="F5" s="50"/>
      <c r="G5" s="50"/>
      <c r="H5" s="50"/>
      <c r="I5" s="50"/>
      <c r="J5" s="50"/>
      <c r="K5" s="50"/>
      <c r="L5" s="50"/>
      <c r="M5" s="50"/>
      <c r="N5" s="50"/>
      <c r="O5" s="50"/>
      <c r="P5" s="50"/>
      <c r="Q5" s="51"/>
      <c r="R5" s="51"/>
      <c r="S5" s="13">
        <v>64</v>
      </c>
      <c r="T5" s="51"/>
      <c r="U5" s="13">
        <v>71</v>
      </c>
      <c r="V5" s="13">
        <v>122</v>
      </c>
      <c r="W5" s="328"/>
      <c r="X5" s="608">
        <v>120</v>
      </c>
    </row>
    <row r="6" spans="1:24" ht="15" x14ac:dyDescent="0.2">
      <c r="A6" s="1003"/>
      <c r="B6" s="1008"/>
      <c r="C6" s="11" t="s">
        <v>102</v>
      </c>
      <c r="D6" s="50"/>
      <c r="E6" s="50"/>
      <c r="F6" s="50"/>
      <c r="G6" s="50"/>
      <c r="H6" s="50"/>
      <c r="I6" s="50"/>
      <c r="J6" s="50"/>
      <c r="K6" s="50"/>
      <c r="L6" s="50"/>
      <c r="M6" s="50"/>
      <c r="N6" s="50"/>
      <c r="O6" s="50"/>
      <c r="P6" s="50"/>
      <c r="Q6" s="51"/>
      <c r="R6" s="51"/>
      <c r="S6" s="13">
        <v>37</v>
      </c>
      <c r="T6" s="51"/>
      <c r="U6" s="13">
        <v>51</v>
      </c>
      <c r="V6" s="13">
        <v>30</v>
      </c>
      <c r="W6" s="328"/>
      <c r="X6" s="608">
        <v>34</v>
      </c>
    </row>
    <row r="7" spans="1:24" ht="15" x14ac:dyDescent="0.2">
      <c r="A7" s="1003" t="s">
        <v>319</v>
      </c>
      <c r="B7" s="1008" t="s">
        <v>313</v>
      </c>
      <c r="C7" s="11" t="s">
        <v>101</v>
      </c>
      <c r="D7" s="50"/>
      <c r="E7" s="50"/>
      <c r="F7" s="50"/>
      <c r="G7" s="50"/>
      <c r="H7" s="50"/>
      <c r="I7" s="50"/>
      <c r="J7" s="50"/>
      <c r="K7" s="50"/>
      <c r="L7" s="50"/>
      <c r="M7" s="50"/>
      <c r="N7" s="50"/>
      <c r="O7" s="50"/>
      <c r="P7" s="50"/>
      <c r="Q7" s="51"/>
      <c r="R7" s="51"/>
      <c r="S7" s="13">
        <v>64</v>
      </c>
      <c r="T7" s="51"/>
      <c r="U7" s="13">
        <v>77</v>
      </c>
      <c r="V7" s="13">
        <v>70</v>
      </c>
      <c r="W7" s="328"/>
      <c r="X7" s="608">
        <v>106</v>
      </c>
    </row>
    <row r="8" spans="1:24" ht="15" x14ac:dyDescent="0.2">
      <c r="A8" s="1003"/>
      <c r="B8" s="1008"/>
      <c r="C8" s="11" t="s">
        <v>102</v>
      </c>
      <c r="D8" s="50"/>
      <c r="E8" s="50"/>
      <c r="F8" s="50"/>
      <c r="G8" s="50"/>
      <c r="H8" s="50"/>
      <c r="I8" s="50"/>
      <c r="J8" s="50"/>
      <c r="K8" s="50"/>
      <c r="L8" s="50"/>
      <c r="M8" s="50"/>
      <c r="N8" s="50"/>
      <c r="O8" s="50"/>
      <c r="P8" s="50"/>
      <c r="Q8" s="51"/>
      <c r="R8" s="51"/>
      <c r="S8" s="13">
        <v>26</v>
      </c>
      <c r="T8" s="51"/>
      <c r="U8" s="13">
        <v>47</v>
      </c>
      <c r="V8" s="13">
        <v>67</v>
      </c>
      <c r="W8" s="328"/>
      <c r="X8" s="608">
        <v>86</v>
      </c>
    </row>
    <row r="9" spans="1:24" ht="15" x14ac:dyDescent="0.2">
      <c r="A9" s="1003" t="s">
        <v>318</v>
      </c>
      <c r="B9" s="1008" t="s">
        <v>313</v>
      </c>
      <c r="C9" s="11" t="s">
        <v>101</v>
      </c>
      <c r="D9" s="50"/>
      <c r="E9" s="50"/>
      <c r="F9" s="50"/>
      <c r="G9" s="50"/>
      <c r="H9" s="50"/>
      <c r="I9" s="50"/>
      <c r="J9" s="50"/>
      <c r="K9" s="50"/>
      <c r="L9" s="50"/>
      <c r="M9" s="50"/>
      <c r="N9" s="50"/>
      <c r="O9" s="50"/>
      <c r="P9" s="50"/>
      <c r="Q9" s="51"/>
      <c r="R9" s="51"/>
      <c r="S9" s="13">
        <v>37</v>
      </c>
      <c r="T9" s="51"/>
      <c r="U9" s="13">
        <v>39</v>
      </c>
      <c r="V9" s="13">
        <v>47</v>
      </c>
      <c r="W9" s="328"/>
      <c r="X9" s="608">
        <v>62</v>
      </c>
    </row>
    <row r="10" spans="1:24" ht="15" x14ac:dyDescent="0.2">
      <c r="A10" s="1003"/>
      <c r="B10" s="1008"/>
      <c r="C10" s="11" t="s">
        <v>102</v>
      </c>
      <c r="D10" s="50"/>
      <c r="E10" s="50"/>
      <c r="F10" s="50"/>
      <c r="G10" s="50"/>
      <c r="H10" s="50"/>
      <c r="I10" s="50"/>
      <c r="J10" s="50"/>
      <c r="K10" s="50"/>
      <c r="L10" s="50"/>
      <c r="M10" s="50"/>
      <c r="N10" s="50"/>
      <c r="O10" s="50"/>
      <c r="P10" s="50"/>
      <c r="Q10" s="51"/>
      <c r="R10" s="51"/>
      <c r="S10" s="13">
        <v>18</v>
      </c>
      <c r="T10" s="51"/>
      <c r="U10" s="13">
        <v>9</v>
      </c>
      <c r="V10" s="13">
        <v>10</v>
      </c>
      <c r="W10" s="328"/>
      <c r="X10" s="608">
        <v>26</v>
      </c>
    </row>
    <row r="11" spans="1:24" ht="15" x14ac:dyDescent="0.2">
      <c r="A11" s="1003" t="s">
        <v>314</v>
      </c>
      <c r="B11" s="1008" t="s">
        <v>313</v>
      </c>
      <c r="C11" s="11" t="s">
        <v>101</v>
      </c>
      <c r="D11" s="50"/>
      <c r="E11" s="50"/>
      <c r="F11" s="50"/>
      <c r="G11" s="50"/>
      <c r="H11" s="50"/>
      <c r="I11" s="50"/>
      <c r="J11" s="50"/>
      <c r="K11" s="50"/>
      <c r="L11" s="50"/>
      <c r="M11" s="50"/>
      <c r="N11" s="50"/>
      <c r="O11" s="50"/>
      <c r="P11" s="50"/>
      <c r="Q11" s="51"/>
      <c r="R11" s="51"/>
      <c r="S11" s="13">
        <v>136</v>
      </c>
      <c r="T11" s="51"/>
      <c r="U11" s="13">
        <v>146</v>
      </c>
      <c r="V11" s="13">
        <v>189</v>
      </c>
      <c r="W11" s="328"/>
      <c r="X11" s="608">
        <v>183</v>
      </c>
    </row>
    <row r="12" spans="1:24" ht="15" x14ac:dyDescent="0.2">
      <c r="A12" s="1003"/>
      <c r="B12" s="1008"/>
      <c r="C12" s="11" t="s">
        <v>102</v>
      </c>
      <c r="D12" s="50"/>
      <c r="E12" s="50"/>
      <c r="F12" s="50"/>
      <c r="G12" s="50"/>
      <c r="H12" s="50"/>
      <c r="I12" s="50"/>
      <c r="J12" s="50"/>
      <c r="K12" s="50"/>
      <c r="L12" s="50"/>
      <c r="M12" s="50"/>
      <c r="N12" s="50"/>
      <c r="O12" s="50"/>
      <c r="P12" s="50"/>
      <c r="Q12" s="51"/>
      <c r="R12" s="51"/>
      <c r="S12" s="13">
        <v>0</v>
      </c>
      <c r="T12" s="51"/>
      <c r="U12" s="13">
        <v>0</v>
      </c>
      <c r="V12" s="13">
        <v>0</v>
      </c>
      <c r="W12" s="328"/>
      <c r="X12" s="608">
        <v>0</v>
      </c>
    </row>
    <row r="13" spans="1:24" ht="15" x14ac:dyDescent="0.2">
      <c r="A13" s="1003" t="s">
        <v>320</v>
      </c>
      <c r="B13" s="1008" t="s">
        <v>313</v>
      </c>
      <c r="C13" s="11" t="s">
        <v>101</v>
      </c>
      <c r="D13" s="50"/>
      <c r="E13" s="50"/>
      <c r="F13" s="50"/>
      <c r="G13" s="50"/>
      <c r="H13" s="50"/>
      <c r="I13" s="50"/>
      <c r="J13" s="50"/>
      <c r="K13" s="50"/>
      <c r="L13" s="50"/>
      <c r="M13" s="50"/>
      <c r="N13" s="50"/>
      <c r="O13" s="50"/>
      <c r="P13" s="50"/>
      <c r="Q13" s="51"/>
      <c r="R13" s="51"/>
      <c r="S13" s="13">
        <v>28</v>
      </c>
      <c r="T13" s="51"/>
      <c r="U13" s="13">
        <v>76</v>
      </c>
      <c r="V13" s="13">
        <v>48</v>
      </c>
      <c r="W13" s="328"/>
      <c r="X13" s="608">
        <v>66</v>
      </c>
    </row>
    <row r="14" spans="1:24" ht="15" x14ac:dyDescent="0.2">
      <c r="A14" s="1003"/>
      <c r="B14" s="1008"/>
      <c r="C14" s="11" t="s">
        <v>102</v>
      </c>
      <c r="D14" s="50"/>
      <c r="E14" s="50"/>
      <c r="F14" s="50"/>
      <c r="G14" s="50"/>
      <c r="H14" s="50"/>
      <c r="I14" s="50"/>
      <c r="J14" s="50"/>
      <c r="K14" s="50"/>
      <c r="L14" s="50"/>
      <c r="M14" s="50"/>
      <c r="N14" s="50"/>
      <c r="O14" s="50"/>
      <c r="P14" s="50"/>
      <c r="Q14" s="51"/>
      <c r="R14" s="51"/>
      <c r="S14" s="13">
        <v>29</v>
      </c>
      <c r="T14" s="51"/>
      <c r="U14" s="13">
        <v>42</v>
      </c>
      <c r="V14" s="13">
        <v>42</v>
      </c>
      <c r="W14" s="328"/>
      <c r="X14" s="608">
        <v>73</v>
      </c>
    </row>
    <row r="15" spans="1:24" ht="15" x14ac:dyDescent="0.2">
      <c r="A15" s="1003" t="s">
        <v>323</v>
      </c>
      <c r="B15" s="1008" t="s">
        <v>313</v>
      </c>
      <c r="C15" s="11" t="s">
        <v>101</v>
      </c>
      <c r="D15" s="50"/>
      <c r="E15" s="50"/>
      <c r="F15" s="50"/>
      <c r="G15" s="50"/>
      <c r="H15" s="50"/>
      <c r="I15" s="50"/>
      <c r="J15" s="50"/>
      <c r="K15" s="50"/>
      <c r="L15" s="50"/>
      <c r="M15" s="50"/>
      <c r="N15" s="50"/>
      <c r="O15" s="50"/>
      <c r="P15" s="50"/>
      <c r="Q15" s="51"/>
      <c r="R15" s="51"/>
      <c r="S15" s="13">
        <v>44</v>
      </c>
      <c r="T15" s="51"/>
      <c r="U15" s="13">
        <v>40</v>
      </c>
      <c r="V15" s="13">
        <v>49</v>
      </c>
      <c r="W15" s="328"/>
      <c r="X15" s="608">
        <v>66</v>
      </c>
    </row>
    <row r="16" spans="1:24" ht="15" x14ac:dyDescent="0.2">
      <c r="A16" s="1003"/>
      <c r="B16" s="1008"/>
      <c r="C16" s="11" t="s">
        <v>102</v>
      </c>
      <c r="D16" s="50"/>
      <c r="E16" s="50"/>
      <c r="F16" s="50"/>
      <c r="G16" s="50"/>
      <c r="H16" s="50"/>
      <c r="I16" s="50"/>
      <c r="J16" s="50"/>
      <c r="K16" s="50"/>
      <c r="L16" s="50"/>
      <c r="M16" s="50"/>
      <c r="N16" s="50"/>
      <c r="O16" s="50"/>
      <c r="P16" s="50"/>
      <c r="Q16" s="51"/>
      <c r="R16" s="51"/>
      <c r="S16" s="13">
        <v>22</v>
      </c>
      <c r="T16" s="51"/>
      <c r="U16" s="13">
        <v>22</v>
      </c>
      <c r="V16" s="13">
        <v>31</v>
      </c>
      <c r="W16" s="328"/>
      <c r="X16" s="608">
        <v>48</v>
      </c>
    </row>
    <row r="17" spans="1:24" ht="15" x14ac:dyDescent="0.2">
      <c r="A17" s="1003" t="s">
        <v>326</v>
      </c>
      <c r="B17" s="1008" t="s">
        <v>313</v>
      </c>
      <c r="C17" s="11" t="s">
        <v>101</v>
      </c>
      <c r="D17" s="50"/>
      <c r="E17" s="50"/>
      <c r="F17" s="50"/>
      <c r="G17" s="50"/>
      <c r="H17" s="50"/>
      <c r="I17" s="50"/>
      <c r="J17" s="50"/>
      <c r="K17" s="50"/>
      <c r="L17" s="50"/>
      <c r="M17" s="50"/>
      <c r="N17" s="50"/>
      <c r="O17" s="50"/>
      <c r="P17" s="50"/>
      <c r="Q17" s="51"/>
      <c r="R17" s="51"/>
      <c r="S17" s="13">
        <v>81</v>
      </c>
      <c r="T17" s="51"/>
      <c r="U17" s="13">
        <v>55</v>
      </c>
      <c r="V17" s="13">
        <v>83</v>
      </c>
      <c r="W17" s="328"/>
      <c r="X17" s="608">
        <v>98</v>
      </c>
    </row>
    <row r="18" spans="1:24" ht="15" x14ac:dyDescent="0.2">
      <c r="A18" s="1003"/>
      <c r="B18" s="1008"/>
      <c r="C18" s="11" t="s">
        <v>102</v>
      </c>
      <c r="D18" s="50"/>
      <c r="E18" s="50"/>
      <c r="F18" s="50"/>
      <c r="G18" s="50"/>
      <c r="H18" s="50"/>
      <c r="I18" s="50"/>
      <c r="J18" s="50"/>
      <c r="K18" s="50"/>
      <c r="L18" s="50"/>
      <c r="M18" s="50"/>
      <c r="N18" s="50"/>
      <c r="O18" s="50"/>
      <c r="P18" s="50"/>
      <c r="Q18" s="51"/>
      <c r="R18" s="51"/>
      <c r="S18" s="13">
        <v>35</v>
      </c>
      <c r="T18" s="51"/>
      <c r="U18" s="13">
        <v>46</v>
      </c>
      <c r="V18" s="13">
        <v>41</v>
      </c>
      <c r="W18" s="328"/>
      <c r="X18" s="608">
        <v>57</v>
      </c>
    </row>
    <row r="19" spans="1:24" ht="15" x14ac:dyDescent="0.2">
      <c r="A19" s="1003" t="s">
        <v>316</v>
      </c>
      <c r="B19" s="1008" t="s">
        <v>313</v>
      </c>
      <c r="C19" s="11" t="s">
        <v>101</v>
      </c>
      <c r="D19" s="50"/>
      <c r="E19" s="50"/>
      <c r="F19" s="50"/>
      <c r="G19" s="50"/>
      <c r="H19" s="50"/>
      <c r="I19" s="50"/>
      <c r="J19" s="50"/>
      <c r="K19" s="50"/>
      <c r="L19" s="50"/>
      <c r="M19" s="50"/>
      <c r="N19" s="50"/>
      <c r="O19" s="50"/>
      <c r="P19" s="50"/>
      <c r="Q19" s="51"/>
      <c r="R19" s="51"/>
      <c r="S19" s="13">
        <v>32</v>
      </c>
      <c r="T19" s="51"/>
      <c r="U19" s="13">
        <v>32</v>
      </c>
      <c r="V19" s="13">
        <v>42</v>
      </c>
      <c r="W19" s="328"/>
      <c r="X19" s="608">
        <v>39</v>
      </c>
    </row>
    <row r="20" spans="1:24" ht="15" x14ac:dyDescent="0.2">
      <c r="A20" s="1003"/>
      <c r="B20" s="1008"/>
      <c r="C20" s="11" t="s">
        <v>102</v>
      </c>
      <c r="D20" s="50"/>
      <c r="E20" s="50"/>
      <c r="F20" s="50"/>
      <c r="G20" s="50"/>
      <c r="H20" s="50"/>
      <c r="I20" s="50"/>
      <c r="J20" s="50"/>
      <c r="K20" s="50"/>
      <c r="L20" s="50"/>
      <c r="M20" s="50"/>
      <c r="N20" s="50"/>
      <c r="O20" s="50"/>
      <c r="P20" s="50"/>
      <c r="Q20" s="51"/>
      <c r="R20" s="51"/>
      <c r="S20" s="13">
        <v>5</v>
      </c>
      <c r="T20" s="51"/>
      <c r="U20" s="13">
        <v>11</v>
      </c>
      <c r="V20" s="13">
        <v>9</v>
      </c>
      <c r="W20" s="328"/>
      <c r="X20" s="608">
        <v>11</v>
      </c>
    </row>
    <row r="21" spans="1:24" ht="15" x14ac:dyDescent="0.2">
      <c r="A21" s="1003" t="s">
        <v>317</v>
      </c>
      <c r="B21" s="1008" t="s">
        <v>313</v>
      </c>
      <c r="C21" s="11" t="s">
        <v>101</v>
      </c>
      <c r="D21" s="50"/>
      <c r="E21" s="50"/>
      <c r="F21" s="50"/>
      <c r="G21" s="50"/>
      <c r="H21" s="50"/>
      <c r="I21" s="50"/>
      <c r="J21" s="50"/>
      <c r="K21" s="50"/>
      <c r="L21" s="50"/>
      <c r="M21" s="50"/>
      <c r="N21" s="50"/>
      <c r="O21" s="50"/>
      <c r="P21" s="50"/>
      <c r="Q21" s="51"/>
      <c r="R21" s="51"/>
      <c r="S21" s="13">
        <v>25</v>
      </c>
      <c r="T21" s="51"/>
      <c r="U21" s="13">
        <v>10</v>
      </c>
      <c r="V21" s="13">
        <v>19</v>
      </c>
      <c r="W21" s="328"/>
      <c r="X21" s="608">
        <v>35</v>
      </c>
    </row>
    <row r="22" spans="1:24" ht="15" x14ac:dyDescent="0.2">
      <c r="A22" s="1003"/>
      <c r="B22" s="1008"/>
      <c r="C22" s="11" t="s">
        <v>102</v>
      </c>
      <c r="D22" s="50"/>
      <c r="E22" s="50"/>
      <c r="F22" s="50"/>
      <c r="G22" s="50"/>
      <c r="H22" s="50"/>
      <c r="I22" s="50"/>
      <c r="J22" s="50"/>
      <c r="K22" s="50"/>
      <c r="L22" s="50"/>
      <c r="M22" s="50"/>
      <c r="N22" s="50"/>
      <c r="O22" s="50"/>
      <c r="P22" s="50"/>
      <c r="Q22" s="51"/>
      <c r="R22" s="51"/>
      <c r="S22" s="13">
        <v>5</v>
      </c>
      <c r="T22" s="51"/>
      <c r="U22" s="13">
        <v>2</v>
      </c>
      <c r="V22" s="13">
        <v>5</v>
      </c>
      <c r="W22" s="328"/>
      <c r="X22" s="608">
        <v>10</v>
      </c>
    </row>
    <row r="23" spans="1:24" ht="15" x14ac:dyDescent="0.2">
      <c r="A23" s="1003" t="s">
        <v>321</v>
      </c>
      <c r="B23" s="1008" t="s">
        <v>313</v>
      </c>
      <c r="C23" s="11" t="s">
        <v>101</v>
      </c>
      <c r="D23" s="50"/>
      <c r="E23" s="50"/>
      <c r="F23" s="50"/>
      <c r="G23" s="50"/>
      <c r="H23" s="50"/>
      <c r="I23" s="50"/>
      <c r="J23" s="50"/>
      <c r="K23" s="50"/>
      <c r="L23" s="50"/>
      <c r="M23" s="50"/>
      <c r="N23" s="50"/>
      <c r="O23" s="50"/>
      <c r="P23" s="50"/>
      <c r="Q23" s="51"/>
      <c r="R23" s="51"/>
      <c r="S23" s="13">
        <v>53</v>
      </c>
      <c r="T23" s="51"/>
      <c r="U23" s="13">
        <v>59</v>
      </c>
      <c r="V23" s="13">
        <v>87</v>
      </c>
      <c r="W23" s="328"/>
      <c r="X23" s="608">
        <v>99</v>
      </c>
    </row>
    <row r="24" spans="1:24" ht="15" x14ac:dyDescent="0.2">
      <c r="A24" s="1003"/>
      <c r="B24" s="1008"/>
      <c r="C24" s="11" t="s">
        <v>102</v>
      </c>
      <c r="D24" s="50"/>
      <c r="E24" s="50"/>
      <c r="F24" s="50"/>
      <c r="G24" s="50"/>
      <c r="H24" s="50"/>
      <c r="I24" s="50"/>
      <c r="J24" s="50"/>
      <c r="K24" s="50"/>
      <c r="L24" s="50"/>
      <c r="M24" s="50"/>
      <c r="N24" s="50"/>
      <c r="O24" s="50"/>
      <c r="P24" s="50"/>
      <c r="Q24" s="51"/>
      <c r="R24" s="51"/>
      <c r="S24" s="13">
        <v>25</v>
      </c>
      <c r="T24" s="51"/>
      <c r="U24" s="13">
        <v>50</v>
      </c>
      <c r="V24" s="13">
        <v>48</v>
      </c>
      <c r="W24" s="328"/>
      <c r="X24" s="608">
        <v>60</v>
      </c>
    </row>
    <row r="25" spans="1:24" ht="15" x14ac:dyDescent="0.2">
      <c r="A25" s="1003" t="s">
        <v>315</v>
      </c>
      <c r="B25" s="1008" t="s">
        <v>313</v>
      </c>
      <c r="C25" s="11" t="s">
        <v>101</v>
      </c>
      <c r="D25" s="50"/>
      <c r="E25" s="50"/>
      <c r="F25" s="50"/>
      <c r="G25" s="50"/>
      <c r="H25" s="50"/>
      <c r="I25" s="50"/>
      <c r="J25" s="50"/>
      <c r="K25" s="50"/>
      <c r="L25" s="50"/>
      <c r="M25" s="50"/>
      <c r="N25" s="50"/>
      <c r="O25" s="50"/>
      <c r="P25" s="50"/>
      <c r="Q25" s="51"/>
      <c r="R25" s="51"/>
      <c r="S25" s="13">
        <v>31</v>
      </c>
      <c r="T25" s="51"/>
      <c r="U25" s="13">
        <v>49</v>
      </c>
      <c r="V25" s="13">
        <v>69</v>
      </c>
      <c r="W25" s="328"/>
      <c r="X25" s="608">
        <v>76</v>
      </c>
    </row>
    <row r="26" spans="1:24" ht="15" x14ac:dyDescent="0.2">
      <c r="A26" s="1003"/>
      <c r="B26" s="1008"/>
      <c r="C26" s="11" t="s">
        <v>102</v>
      </c>
      <c r="D26" s="50"/>
      <c r="E26" s="50"/>
      <c r="F26" s="50"/>
      <c r="G26" s="50"/>
      <c r="H26" s="50"/>
      <c r="I26" s="50"/>
      <c r="J26" s="50"/>
      <c r="K26" s="50"/>
      <c r="L26" s="50"/>
      <c r="M26" s="50"/>
      <c r="N26" s="50"/>
      <c r="O26" s="50"/>
      <c r="P26" s="50"/>
      <c r="Q26" s="51"/>
      <c r="R26" s="51"/>
      <c r="S26" s="13">
        <v>2</v>
      </c>
      <c r="T26" s="51"/>
      <c r="U26" s="13">
        <v>8</v>
      </c>
      <c r="V26" s="13">
        <v>22</v>
      </c>
      <c r="W26" s="328"/>
      <c r="X26" s="608">
        <v>13</v>
      </c>
    </row>
    <row r="27" spans="1:24" ht="15" x14ac:dyDescent="0.2">
      <c r="A27" s="1003" t="s">
        <v>324</v>
      </c>
      <c r="B27" s="1008" t="s">
        <v>313</v>
      </c>
      <c r="C27" s="11" t="s">
        <v>101</v>
      </c>
      <c r="D27" s="50"/>
      <c r="E27" s="50"/>
      <c r="F27" s="50"/>
      <c r="G27" s="50"/>
      <c r="H27" s="50"/>
      <c r="I27" s="50"/>
      <c r="J27" s="50"/>
      <c r="K27" s="50"/>
      <c r="L27" s="50"/>
      <c r="M27" s="50"/>
      <c r="N27" s="50"/>
      <c r="O27" s="50"/>
      <c r="P27" s="50"/>
      <c r="Q27" s="51"/>
      <c r="R27" s="51"/>
      <c r="S27" s="13">
        <v>51</v>
      </c>
      <c r="T27" s="51"/>
      <c r="U27" s="13">
        <v>67</v>
      </c>
      <c r="V27" s="13">
        <v>77</v>
      </c>
      <c r="W27" s="328"/>
      <c r="X27" s="608">
        <v>90</v>
      </c>
    </row>
    <row r="28" spans="1:24" ht="15" x14ac:dyDescent="0.2">
      <c r="A28" s="1003"/>
      <c r="B28" s="1008"/>
      <c r="C28" s="11" t="s">
        <v>102</v>
      </c>
      <c r="D28" s="50"/>
      <c r="E28" s="50"/>
      <c r="F28" s="50"/>
      <c r="G28" s="50"/>
      <c r="H28" s="50"/>
      <c r="I28" s="50"/>
      <c r="J28" s="50"/>
      <c r="K28" s="50"/>
      <c r="L28" s="50"/>
      <c r="M28" s="50"/>
      <c r="N28" s="50"/>
      <c r="O28" s="50"/>
      <c r="P28" s="50"/>
      <c r="Q28" s="51"/>
      <c r="R28" s="51"/>
      <c r="S28" s="13">
        <v>31</v>
      </c>
      <c r="T28" s="51"/>
      <c r="U28" s="13">
        <v>43</v>
      </c>
      <c r="V28" s="13">
        <v>35</v>
      </c>
      <c r="W28" s="328"/>
      <c r="X28" s="608">
        <v>40</v>
      </c>
    </row>
    <row r="29" spans="1:24" ht="15" x14ac:dyDescent="0.2">
      <c r="A29" s="1003" t="s">
        <v>325</v>
      </c>
      <c r="B29" s="1008" t="s">
        <v>313</v>
      </c>
      <c r="C29" s="11" t="s">
        <v>101</v>
      </c>
      <c r="D29" s="50"/>
      <c r="E29" s="50"/>
      <c r="F29" s="50"/>
      <c r="G29" s="50"/>
      <c r="H29" s="50"/>
      <c r="I29" s="50"/>
      <c r="J29" s="50"/>
      <c r="K29" s="50"/>
      <c r="L29" s="50"/>
      <c r="M29" s="50"/>
      <c r="N29" s="50"/>
      <c r="O29" s="50"/>
      <c r="P29" s="50"/>
      <c r="Q29" s="51"/>
      <c r="R29" s="51"/>
      <c r="S29" s="13">
        <v>188</v>
      </c>
      <c r="T29" s="51"/>
      <c r="U29" s="13">
        <v>243</v>
      </c>
      <c r="V29" s="13">
        <v>213</v>
      </c>
      <c r="W29" s="328"/>
      <c r="X29" s="608">
        <v>281</v>
      </c>
    </row>
    <row r="30" spans="1:24" ht="15" x14ac:dyDescent="0.2">
      <c r="A30" s="1003"/>
      <c r="B30" s="1008"/>
      <c r="C30" s="11" t="s">
        <v>102</v>
      </c>
      <c r="D30" s="50"/>
      <c r="E30" s="50"/>
      <c r="F30" s="50"/>
      <c r="G30" s="50"/>
      <c r="H30" s="50"/>
      <c r="I30" s="50"/>
      <c r="J30" s="50"/>
      <c r="K30" s="50"/>
      <c r="L30" s="50"/>
      <c r="M30" s="50"/>
      <c r="N30" s="50"/>
      <c r="O30" s="50"/>
      <c r="P30" s="50"/>
      <c r="Q30" s="51"/>
      <c r="R30" s="51"/>
      <c r="S30" s="13">
        <v>52</v>
      </c>
      <c r="T30" s="51"/>
      <c r="U30" s="13">
        <v>71</v>
      </c>
      <c r="V30" s="13">
        <v>101</v>
      </c>
      <c r="W30" s="328"/>
      <c r="X30" s="608">
        <v>97</v>
      </c>
    </row>
    <row r="31" spans="1:24" ht="15" x14ac:dyDescent="0.2">
      <c r="A31" s="1003" t="s">
        <v>264</v>
      </c>
      <c r="B31" s="1008" t="s">
        <v>259</v>
      </c>
      <c r="C31" s="11" t="s">
        <v>101</v>
      </c>
      <c r="D31" s="12">
        <v>17</v>
      </c>
      <c r="E31" s="12">
        <v>9</v>
      </c>
      <c r="F31" s="12">
        <v>13</v>
      </c>
      <c r="G31" s="12">
        <v>17</v>
      </c>
      <c r="H31" s="12">
        <v>41</v>
      </c>
      <c r="I31" s="12">
        <v>73</v>
      </c>
      <c r="J31" s="12">
        <v>70</v>
      </c>
      <c r="K31" s="12">
        <v>122</v>
      </c>
      <c r="L31" s="12">
        <v>56</v>
      </c>
      <c r="M31" s="12">
        <v>80</v>
      </c>
      <c r="N31" s="12">
        <v>116</v>
      </c>
      <c r="O31" s="12">
        <v>124</v>
      </c>
      <c r="P31" s="12">
        <v>182</v>
      </c>
      <c r="Q31" s="13"/>
      <c r="R31" s="13">
        <v>683</v>
      </c>
      <c r="S31" s="51"/>
      <c r="T31" s="51"/>
      <c r="U31" s="13">
        <v>647</v>
      </c>
      <c r="V31" s="13"/>
      <c r="W31" s="328">
        <v>576</v>
      </c>
      <c r="X31" s="608">
        <v>365</v>
      </c>
    </row>
    <row r="32" spans="1:24" ht="15" x14ac:dyDescent="0.2">
      <c r="A32" s="1003"/>
      <c r="B32" s="1008"/>
      <c r="C32" s="11" t="s">
        <v>102</v>
      </c>
      <c r="D32" s="12">
        <v>161</v>
      </c>
      <c r="E32" s="12">
        <v>151</v>
      </c>
      <c r="F32" s="12">
        <v>132</v>
      </c>
      <c r="G32" s="12">
        <v>172</v>
      </c>
      <c r="H32" s="12">
        <v>172</v>
      </c>
      <c r="I32" s="12">
        <v>202</v>
      </c>
      <c r="J32" s="12">
        <v>187</v>
      </c>
      <c r="K32" s="12">
        <v>209</v>
      </c>
      <c r="L32" s="12">
        <v>185</v>
      </c>
      <c r="M32" s="12">
        <v>192</v>
      </c>
      <c r="N32" s="12">
        <v>385</v>
      </c>
      <c r="O32" s="12">
        <v>302</v>
      </c>
      <c r="P32" s="12">
        <v>509</v>
      </c>
      <c r="Q32" s="13"/>
      <c r="R32" s="13">
        <v>1095</v>
      </c>
      <c r="S32" s="51"/>
      <c r="T32" s="51"/>
      <c r="U32" s="13">
        <v>1111</v>
      </c>
      <c r="V32" s="13"/>
      <c r="W32" s="328">
        <v>1238</v>
      </c>
      <c r="X32" s="608">
        <v>925</v>
      </c>
    </row>
    <row r="33" spans="1:24" ht="15" customHeight="1" x14ac:dyDescent="0.2">
      <c r="A33" s="1003" t="s">
        <v>242</v>
      </c>
      <c r="B33" s="1008" t="s">
        <v>258</v>
      </c>
      <c r="C33" s="11" t="s">
        <v>101</v>
      </c>
      <c r="D33" s="12"/>
      <c r="E33" s="12"/>
      <c r="F33" s="12"/>
      <c r="G33" s="12"/>
      <c r="H33" s="12"/>
      <c r="I33" s="12"/>
      <c r="J33" s="12"/>
      <c r="K33" s="12"/>
      <c r="L33" s="12"/>
      <c r="M33" s="12"/>
      <c r="N33" s="12"/>
      <c r="O33" s="12"/>
      <c r="P33" s="12">
        <v>51</v>
      </c>
      <c r="Q33" s="13">
        <v>73</v>
      </c>
      <c r="R33" s="13">
        <v>75</v>
      </c>
      <c r="S33" s="13"/>
      <c r="T33" s="13">
        <v>97</v>
      </c>
      <c r="U33" s="218"/>
      <c r="V33" s="218">
        <v>79</v>
      </c>
      <c r="W33" s="328"/>
      <c r="X33" s="608">
        <v>99</v>
      </c>
    </row>
    <row r="34" spans="1:24" ht="15" x14ac:dyDescent="0.2">
      <c r="A34" s="1003"/>
      <c r="B34" s="1008"/>
      <c r="C34" s="11" t="s">
        <v>102</v>
      </c>
      <c r="D34" s="12"/>
      <c r="E34" s="12"/>
      <c r="F34" s="12"/>
      <c r="G34" s="12"/>
      <c r="H34" s="12"/>
      <c r="I34" s="12"/>
      <c r="J34" s="12"/>
      <c r="K34" s="12"/>
      <c r="L34" s="12"/>
      <c r="M34" s="12"/>
      <c r="N34" s="12"/>
      <c r="O34" s="12"/>
      <c r="P34" s="122">
        <v>7</v>
      </c>
      <c r="Q34" s="13">
        <v>15</v>
      </c>
      <c r="R34" s="13">
        <v>29</v>
      </c>
      <c r="S34" s="13"/>
      <c r="T34" s="13">
        <v>23</v>
      </c>
      <c r="U34" s="218"/>
      <c r="V34" s="218">
        <v>20</v>
      </c>
      <c r="W34" s="328"/>
      <c r="X34" s="608">
        <v>22</v>
      </c>
    </row>
    <row r="35" spans="1:24" ht="15" customHeight="1" x14ac:dyDescent="0.2">
      <c r="A35" s="1003" t="s">
        <v>244</v>
      </c>
      <c r="B35" s="1008" t="s">
        <v>258</v>
      </c>
      <c r="C35" s="11" t="s">
        <v>101</v>
      </c>
      <c r="D35" s="12"/>
      <c r="E35" s="12"/>
      <c r="F35" s="12"/>
      <c r="G35" s="12"/>
      <c r="H35" s="12"/>
      <c r="I35" s="12"/>
      <c r="J35" s="12"/>
      <c r="K35" s="12"/>
      <c r="L35" s="12"/>
      <c r="M35" s="12"/>
      <c r="N35" s="12"/>
      <c r="O35" s="12"/>
      <c r="P35" s="12">
        <v>27</v>
      </c>
      <c r="Q35" s="13">
        <v>75</v>
      </c>
      <c r="R35" s="13">
        <v>85</v>
      </c>
      <c r="S35" s="13"/>
      <c r="T35" s="13">
        <v>261</v>
      </c>
      <c r="U35" s="218"/>
      <c r="V35" s="218">
        <v>262</v>
      </c>
      <c r="W35" s="328"/>
      <c r="X35" s="608">
        <v>142</v>
      </c>
    </row>
    <row r="36" spans="1:24" ht="15" x14ac:dyDescent="0.2">
      <c r="A36" s="1003"/>
      <c r="B36" s="1008"/>
      <c r="C36" s="11" t="s">
        <v>102</v>
      </c>
      <c r="D36" s="12"/>
      <c r="E36" s="12"/>
      <c r="F36" s="12"/>
      <c r="G36" s="12"/>
      <c r="H36" s="12"/>
      <c r="I36" s="12"/>
      <c r="J36" s="12"/>
      <c r="K36" s="12"/>
      <c r="L36" s="12"/>
      <c r="M36" s="12"/>
      <c r="N36" s="12"/>
      <c r="O36" s="12"/>
      <c r="P36" s="122">
        <v>7</v>
      </c>
      <c r="Q36" s="13">
        <v>9</v>
      </c>
      <c r="R36" s="13">
        <v>23</v>
      </c>
      <c r="S36" s="13"/>
      <c r="T36" s="13">
        <v>29</v>
      </c>
      <c r="U36" s="218"/>
      <c r="V36" s="218">
        <v>30</v>
      </c>
      <c r="W36" s="328"/>
      <c r="X36" s="608">
        <v>21</v>
      </c>
    </row>
    <row r="37" spans="1:24" ht="15" customHeight="1" x14ac:dyDescent="0.2">
      <c r="A37" s="1003" t="s">
        <v>245</v>
      </c>
      <c r="B37" s="1008" t="s">
        <v>258</v>
      </c>
      <c r="C37" s="11" t="s">
        <v>101</v>
      </c>
      <c r="D37" s="12"/>
      <c r="E37" s="12"/>
      <c r="F37" s="12"/>
      <c r="G37" s="12"/>
      <c r="H37" s="12"/>
      <c r="I37" s="12"/>
      <c r="J37" s="12"/>
      <c r="K37" s="12"/>
      <c r="L37" s="12"/>
      <c r="M37" s="12"/>
      <c r="N37" s="12"/>
      <c r="O37" s="12"/>
      <c r="P37" s="12">
        <v>23</v>
      </c>
      <c r="Q37" s="13">
        <v>26</v>
      </c>
      <c r="R37" s="13">
        <v>24</v>
      </c>
      <c r="S37" s="13"/>
      <c r="T37" s="13">
        <v>25</v>
      </c>
      <c r="U37" s="218"/>
      <c r="V37" s="218">
        <v>61</v>
      </c>
      <c r="W37" s="328"/>
      <c r="X37" s="608">
        <v>44</v>
      </c>
    </row>
    <row r="38" spans="1:24" ht="15" x14ac:dyDescent="0.2">
      <c r="A38" s="1003"/>
      <c r="B38" s="1008"/>
      <c r="C38" s="11" t="s">
        <v>102</v>
      </c>
      <c r="D38" s="12"/>
      <c r="E38" s="12"/>
      <c r="F38" s="12"/>
      <c r="G38" s="12"/>
      <c r="H38" s="12"/>
      <c r="I38" s="12"/>
      <c r="J38" s="12"/>
      <c r="K38" s="12"/>
      <c r="L38" s="12"/>
      <c r="M38" s="12"/>
      <c r="N38" s="12"/>
      <c r="O38" s="12"/>
      <c r="P38" s="122">
        <v>5</v>
      </c>
      <c r="Q38" s="13">
        <v>14</v>
      </c>
      <c r="R38" s="13">
        <v>14</v>
      </c>
      <c r="S38" s="13"/>
      <c r="T38" s="13">
        <v>16</v>
      </c>
      <c r="U38" s="218"/>
      <c r="V38" s="218">
        <v>18</v>
      </c>
      <c r="W38" s="328"/>
      <c r="X38" s="608">
        <v>15</v>
      </c>
    </row>
    <row r="39" spans="1:24" ht="15" customHeight="1" x14ac:dyDescent="0.2">
      <c r="A39" s="1003" t="s">
        <v>246</v>
      </c>
      <c r="B39" s="1008" t="s">
        <v>258</v>
      </c>
      <c r="C39" s="11" t="s">
        <v>101</v>
      </c>
      <c r="D39" s="12"/>
      <c r="E39" s="12"/>
      <c r="F39" s="12"/>
      <c r="G39" s="12"/>
      <c r="H39" s="12"/>
      <c r="I39" s="12"/>
      <c r="J39" s="12"/>
      <c r="K39" s="12"/>
      <c r="L39" s="12"/>
      <c r="M39" s="12"/>
      <c r="N39" s="12"/>
      <c r="O39" s="12"/>
      <c r="P39" s="12">
        <v>43</v>
      </c>
      <c r="Q39" s="13">
        <v>64</v>
      </c>
      <c r="R39" s="13">
        <v>110</v>
      </c>
      <c r="S39" s="13"/>
      <c r="T39" s="13">
        <v>148</v>
      </c>
      <c r="U39" s="218"/>
      <c r="V39" s="218">
        <v>259</v>
      </c>
      <c r="W39" s="328"/>
      <c r="X39" s="608">
        <v>253</v>
      </c>
    </row>
    <row r="40" spans="1:24" ht="15" x14ac:dyDescent="0.2">
      <c r="A40" s="1003"/>
      <c r="B40" s="1008"/>
      <c r="C40" s="11" t="s">
        <v>102</v>
      </c>
      <c r="D40" s="12"/>
      <c r="E40" s="12"/>
      <c r="F40" s="12"/>
      <c r="G40" s="12"/>
      <c r="H40" s="12"/>
      <c r="I40" s="12"/>
      <c r="J40" s="12"/>
      <c r="K40" s="12"/>
      <c r="L40" s="12"/>
      <c r="M40" s="12"/>
      <c r="N40" s="12"/>
      <c r="O40" s="12"/>
      <c r="P40" s="122">
        <v>15</v>
      </c>
      <c r="Q40" s="13">
        <v>15</v>
      </c>
      <c r="R40" s="13">
        <v>16</v>
      </c>
      <c r="S40" s="13"/>
      <c r="T40" s="13">
        <v>28</v>
      </c>
      <c r="U40" s="218"/>
      <c r="V40" s="218">
        <v>26</v>
      </c>
      <c r="W40" s="328"/>
      <c r="X40" s="608">
        <v>31</v>
      </c>
    </row>
    <row r="41" spans="1:24" ht="15" customHeight="1" x14ac:dyDescent="0.2">
      <c r="A41" s="1003" t="s">
        <v>243</v>
      </c>
      <c r="B41" s="1008" t="s">
        <v>258</v>
      </c>
      <c r="C41" s="11" t="s">
        <v>101</v>
      </c>
      <c r="D41" s="12"/>
      <c r="E41" s="12"/>
      <c r="F41" s="12"/>
      <c r="G41" s="12"/>
      <c r="H41" s="12"/>
      <c r="I41" s="12"/>
      <c r="J41" s="12"/>
      <c r="K41" s="12"/>
      <c r="L41" s="12"/>
      <c r="M41" s="12"/>
      <c r="N41" s="12"/>
      <c r="O41" s="12"/>
      <c r="P41" s="12">
        <v>57</v>
      </c>
      <c r="Q41" s="13">
        <v>71</v>
      </c>
      <c r="R41" s="13">
        <v>92</v>
      </c>
      <c r="S41" s="13"/>
      <c r="T41" s="13">
        <v>118</v>
      </c>
      <c r="U41" s="218"/>
      <c r="V41" s="218">
        <v>123</v>
      </c>
      <c r="W41" s="328"/>
      <c r="X41" s="608">
        <v>136</v>
      </c>
    </row>
    <row r="42" spans="1:24" ht="15" x14ac:dyDescent="0.2">
      <c r="A42" s="1003"/>
      <c r="B42" s="1008"/>
      <c r="C42" s="11" t="s">
        <v>102</v>
      </c>
      <c r="D42" s="12"/>
      <c r="E42" s="12"/>
      <c r="F42" s="12"/>
      <c r="G42" s="12"/>
      <c r="H42" s="12"/>
      <c r="I42" s="12"/>
      <c r="J42" s="12"/>
      <c r="K42" s="12"/>
      <c r="L42" s="12"/>
      <c r="M42" s="12"/>
      <c r="N42" s="12"/>
      <c r="O42" s="12"/>
      <c r="P42" s="122">
        <v>28</v>
      </c>
      <c r="Q42" s="13">
        <v>49</v>
      </c>
      <c r="R42" s="13">
        <v>36</v>
      </c>
      <c r="S42" s="13"/>
      <c r="T42" s="13">
        <v>44</v>
      </c>
      <c r="U42" s="218"/>
      <c r="V42" s="218">
        <v>50</v>
      </c>
      <c r="W42" s="328"/>
      <c r="X42" s="608">
        <v>60</v>
      </c>
    </row>
    <row r="43" spans="1:24" ht="15" x14ac:dyDescent="0.2">
      <c r="A43" s="1003" t="s">
        <v>247</v>
      </c>
      <c r="B43" s="1008" t="s">
        <v>256</v>
      </c>
      <c r="C43" s="11" t="s">
        <v>101</v>
      </c>
      <c r="D43" s="12"/>
      <c r="E43" s="12"/>
      <c r="F43" s="12"/>
      <c r="G43" s="12"/>
      <c r="H43" s="12"/>
      <c r="I43" s="12"/>
      <c r="J43" s="12"/>
      <c r="K43" s="12"/>
      <c r="L43" s="12"/>
      <c r="M43" s="12"/>
      <c r="N43" s="12">
        <v>156</v>
      </c>
      <c r="O43" s="12">
        <v>163</v>
      </c>
      <c r="P43" s="12">
        <v>204</v>
      </c>
      <c r="Q43" s="13"/>
      <c r="R43" s="13">
        <v>183</v>
      </c>
      <c r="S43" s="13"/>
      <c r="T43" s="13">
        <v>216</v>
      </c>
      <c r="U43" s="218"/>
      <c r="V43" s="218"/>
      <c r="W43" s="328">
        <v>202</v>
      </c>
      <c r="X43" s="608">
        <v>207</v>
      </c>
    </row>
    <row r="44" spans="1:24" ht="15" x14ac:dyDescent="0.2">
      <c r="A44" s="1003"/>
      <c r="B44" s="1008"/>
      <c r="C44" s="11" t="s">
        <v>102</v>
      </c>
      <c r="D44" s="12"/>
      <c r="E44" s="12"/>
      <c r="F44" s="12"/>
      <c r="G44" s="12"/>
      <c r="H44" s="12"/>
      <c r="I44" s="12"/>
      <c r="J44" s="12"/>
      <c r="K44" s="12"/>
      <c r="L44" s="12"/>
      <c r="M44" s="12"/>
      <c r="N44" s="12">
        <v>52</v>
      </c>
      <c r="O44" s="12">
        <v>45</v>
      </c>
      <c r="P44" s="12">
        <v>55</v>
      </c>
      <c r="Q44" s="13"/>
      <c r="R44" s="13">
        <v>97</v>
      </c>
      <c r="S44" s="13"/>
      <c r="T44" s="13">
        <v>75</v>
      </c>
      <c r="U44" s="218"/>
      <c r="V44" s="218"/>
      <c r="W44" s="328">
        <v>72</v>
      </c>
      <c r="X44" s="608">
        <v>58</v>
      </c>
    </row>
    <row r="45" spans="1:24" ht="15" x14ac:dyDescent="0.2">
      <c r="A45" s="1003" t="s">
        <v>248</v>
      </c>
      <c r="B45" s="1008" t="s">
        <v>256</v>
      </c>
      <c r="C45" s="11" t="s">
        <v>101</v>
      </c>
      <c r="D45" s="12">
        <v>165</v>
      </c>
      <c r="E45" s="12">
        <v>155</v>
      </c>
      <c r="F45" s="12">
        <v>165</v>
      </c>
      <c r="G45" s="12">
        <v>170</v>
      </c>
      <c r="H45" s="12">
        <v>178</v>
      </c>
      <c r="I45" s="12">
        <v>165</v>
      </c>
      <c r="J45" s="12">
        <v>184</v>
      </c>
      <c r="K45" s="12">
        <v>204</v>
      </c>
      <c r="L45" s="12">
        <v>189</v>
      </c>
      <c r="M45" s="12">
        <v>174</v>
      </c>
      <c r="N45" s="12">
        <v>199</v>
      </c>
      <c r="O45" s="12">
        <v>202</v>
      </c>
      <c r="P45" s="12">
        <v>236</v>
      </c>
      <c r="Q45" s="13"/>
      <c r="R45" s="13">
        <v>176</v>
      </c>
      <c r="S45" s="13"/>
      <c r="T45" s="13">
        <v>217</v>
      </c>
      <c r="U45" s="218"/>
      <c r="V45" s="218"/>
      <c r="W45" s="328">
        <v>194</v>
      </c>
      <c r="X45" s="608">
        <v>196</v>
      </c>
    </row>
    <row r="46" spans="1:24" ht="15" x14ac:dyDescent="0.2">
      <c r="A46" s="1003"/>
      <c r="B46" s="1008"/>
      <c r="C46" s="11" t="s">
        <v>102</v>
      </c>
      <c r="D46" s="12">
        <v>56</v>
      </c>
      <c r="E46" s="12">
        <v>68</v>
      </c>
      <c r="F46" s="12">
        <v>46</v>
      </c>
      <c r="G46" s="12">
        <v>40</v>
      </c>
      <c r="H46" s="12">
        <v>75</v>
      </c>
      <c r="I46" s="12">
        <v>42</v>
      </c>
      <c r="J46" s="12">
        <v>45</v>
      </c>
      <c r="K46" s="12">
        <v>103</v>
      </c>
      <c r="L46" s="12">
        <v>66</v>
      </c>
      <c r="M46" s="12">
        <v>69</v>
      </c>
      <c r="N46" s="12">
        <v>47</v>
      </c>
      <c r="O46" s="12">
        <v>72</v>
      </c>
      <c r="P46" s="12">
        <v>73</v>
      </c>
      <c r="Q46" s="13"/>
      <c r="R46" s="13">
        <v>72</v>
      </c>
      <c r="S46" s="13"/>
      <c r="T46" s="13">
        <v>47</v>
      </c>
      <c r="U46" s="218"/>
      <c r="V46" s="218"/>
      <c r="W46" s="328">
        <v>82</v>
      </c>
      <c r="X46" s="608">
        <v>91</v>
      </c>
    </row>
    <row r="47" spans="1:24" ht="15" x14ac:dyDescent="0.2">
      <c r="A47" s="1003" t="s">
        <v>250</v>
      </c>
      <c r="B47" s="1008" t="s">
        <v>256</v>
      </c>
      <c r="C47" s="11" t="s">
        <v>101</v>
      </c>
      <c r="D47" s="12">
        <v>290</v>
      </c>
      <c r="E47" s="12">
        <v>253</v>
      </c>
      <c r="F47" s="12">
        <v>277</v>
      </c>
      <c r="G47" s="12">
        <v>335</v>
      </c>
      <c r="H47" s="12">
        <v>324</v>
      </c>
      <c r="I47" s="12">
        <v>380</v>
      </c>
      <c r="J47" s="12">
        <v>371</v>
      </c>
      <c r="K47" s="12">
        <v>354</v>
      </c>
      <c r="L47" s="12">
        <v>274</v>
      </c>
      <c r="M47" s="12">
        <v>321</v>
      </c>
      <c r="N47" s="12">
        <v>343</v>
      </c>
      <c r="O47" s="12">
        <v>349</v>
      </c>
      <c r="P47" s="12">
        <v>360</v>
      </c>
      <c r="Q47" s="13"/>
      <c r="R47" s="13">
        <v>263</v>
      </c>
      <c r="S47" s="13"/>
      <c r="T47" s="13">
        <v>310</v>
      </c>
      <c r="U47" s="218"/>
      <c r="V47" s="218"/>
      <c r="W47" s="328">
        <v>257</v>
      </c>
      <c r="X47" s="608">
        <v>182</v>
      </c>
    </row>
    <row r="48" spans="1:24" ht="15" x14ac:dyDescent="0.2">
      <c r="A48" s="1003"/>
      <c r="B48" s="1008"/>
      <c r="C48" s="11" t="s">
        <v>102</v>
      </c>
      <c r="D48" s="12">
        <v>54</v>
      </c>
      <c r="E48" s="12">
        <v>65</v>
      </c>
      <c r="F48" s="12">
        <v>50</v>
      </c>
      <c r="G48" s="12">
        <v>72</v>
      </c>
      <c r="H48" s="12">
        <v>102</v>
      </c>
      <c r="I48" s="12">
        <v>76</v>
      </c>
      <c r="J48" s="12">
        <v>62</v>
      </c>
      <c r="K48" s="12">
        <v>95</v>
      </c>
      <c r="L48" s="12">
        <v>80</v>
      </c>
      <c r="M48" s="12">
        <v>75</v>
      </c>
      <c r="N48" s="12">
        <v>80</v>
      </c>
      <c r="O48" s="12">
        <v>96</v>
      </c>
      <c r="P48" s="12">
        <v>79</v>
      </c>
      <c r="Q48" s="13"/>
      <c r="R48" s="13">
        <v>85</v>
      </c>
      <c r="S48" s="13"/>
      <c r="T48" s="13">
        <v>83</v>
      </c>
      <c r="U48" s="218"/>
      <c r="V48" s="218"/>
      <c r="W48" s="328">
        <v>84</v>
      </c>
      <c r="X48" s="608">
        <v>101</v>
      </c>
    </row>
    <row r="49" spans="1:26" ht="15" x14ac:dyDescent="0.2">
      <c r="A49" s="883" t="s">
        <v>265</v>
      </c>
      <c r="B49" s="1008" t="s">
        <v>256</v>
      </c>
      <c r="C49" s="11" t="s">
        <v>101</v>
      </c>
      <c r="D49" s="12">
        <v>114</v>
      </c>
      <c r="E49" s="12">
        <v>157</v>
      </c>
      <c r="F49" s="12">
        <v>90</v>
      </c>
      <c r="G49" s="12">
        <v>76</v>
      </c>
      <c r="H49" s="12">
        <v>111</v>
      </c>
      <c r="I49" s="12">
        <v>100</v>
      </c>
      <c r="J49" s="12">
        <v>86</v>
      </c>
      <c r="K49" s="12">
        <v>138</v>
      </c>
      <c r="L49" s="12">
        <v>87</v>
      </c>
      <c r="M49" s="12">
        <v>120</v>
      </c>
      <c r="N49" s="12">
        <v>28</v>
      </c>
      <c r="O49" s="12">
        <v>24</v>
      </c>
      <c r="P49" s="12">
        <v>22</v>
      </c>
      <c r="Q49" s="12"/>
      <c r="R49" s="12" t="s">
        <v>103</v>
      </c>
      <c r="S49" s="13" t="s">
        <v>103</v>
      </c>
      <c r="T49" s="13" t="s">
        <v>103</v>
      </c>
      <c r="U49" s="218"/>
      <c r="V49" s="218"/>
      <c r="W49" s="328" t="s">
        <v>103</v>
      </c>
      <c r="X49" s="608" t="s">
        <v>103</v>
      </c>
    </row>
    <row r="50" spans="1:26" ht="15" x14ac:dyDescent="0.2">
      <c r="A50" s="883"/>
      <c r="B50" s="1008"/>
      <c r="C50" s="11" t="s">
        <v>102</v>
      </c>
      <c r="D50" s="12">
        <v>26</v>
      </c>
      <c r="E50" s="12">
        <v>22</v>
      </c>
      <c r="F50" s="12">
        <v>17</v>
      </c>
      <c r="G50" s="12">
        <v>33</v>
      </c>
      <c r="H50" s="12">
        <v>29</v>
      </c>
      <c r="I50" s="12">
        <v>24</v>
      </c>
      <c r="J50" s="12">
        <v>24</v>
      </c>
      <c r="K50" s="12">
        <v>29</v>
      </c>
      <c r="L50" s="12">
        <v>18</v>
      </c>
      <c r="M50" s="12">
        <v>32</v>
      </c>
      <c r="N50" s="12">
        <v>7</v>
      </c>
      <c r="O50" s="12">
        <v>9</v>
      </c>
      <c r="P50" s="12">
        <v>7</v>
      </c>
      <c r="Q50" s="12"/>
      <c r="R50" s="12" t="s">
        <v>103</v>
      </c>
      <c r="S50" s="13" t="s">
        <v>103</v>
      </c>
      <c r="T50" s="13" t="s">
        <v>103</v>
      </c>
      <c r="U50" s="218"/>
      <c r="V50" s="218"/>
      <c r="W50" s="328" t="s">
        <v>103</v>
      </c>
      <c r="X50" s="608" t="s">
        <v>103</v>
      </c>
    </row>
    <row r="51" spans="1:26" ht="15" x14ac:dyDescent="0.2">
      <c r="A51" s="883" t="s">
        <v>294</v>
      </c>
      <c r="B51" s="1008" t="s">
        <v>256</v>
      </c>
      <c r="C51" s="11" t="s">
        <v>101</v>
      </c>
      <c r="D51" s="12"/>
      <c r="E51" s="12"/>
      <c r="F51" s="12"/>
      <c r="G51" s="12"/>
      <c r="H51" s="12"/>
      <c r="I51" s="12"/>
      <c r="J51" s="12"/>
      <c r="K51" s="12"/>
      <c r="L51" s="12"/>
      <c r="M51" s="12"/>
      <c r="N51" s="12"/>
      <c r="O51" s="12"/>
      <c r="P51" s="12"/>
      <c r="Q51" s="13"/>
      <c r="R51" s="13">
        <v>84</v>
      </c>
      <c r="S51" s="13"/>
      <c r="T51" s="13">
        <v>108</v>
      </c>
      <c r="U51" s="218"/>
      <c r="V51" s="218"/>
      <c r="W51" s="328">
        <v>101</v>
      </c>
      <c r="X51" s="608">
        <v>100</v>
      </c>
    </row>
    <row r="52" spans="1:26" ht="15" x14ac:dyDescent="0.2">
      <c r="A52" s="883"/>
      <c r="B52" s="1008"/>
      <c r="C52" s="11" t="s">
        <v>102</v>
      </c>
      <c r="D52" s="12"/>
      <c r="E52" s="12"/>
      <c r="F52" s="12"/>
      <c r="G52" s="12"/>
      <c r="H52" s="12"/>
      <c r="I52" s="12"/>
      <c r="J52" s="12"/>
      <c r="K52" s="12"/>
      <c r="L52" s="12"/>
      <c r="M52" s="12"/>
      <c r="N52" s="12"/>
      <c r="O52" s="12"/>
      <c r="P52" s="12"/>
      <c r="Q52" s="13"/>
      <c r="R52" s="13">
        <v>21</v>
      </c>
      <c r="S52" s="13"/>
      <c r="T52" s="13">
        <v>44</v>
      </c>
      <c r="U52" s="218"/>
      <c r="V52" s="218"/>
      <c r="W52" s="328">
        <v>51</v>
      </c>
      <c r="X52" s="608">
        <v>94</v>
      </c>
      <c r="Z52" s="90" t="e">
        <f>(#REF!/Y52)*100</f>
        <v>#REF!</v>
      </c>
    </row>
    <row r="53" spans="1:26" ht="15" customHeight="1" x14ac:dyDescent="0.2">
      <c r="A53" s="1003" t="s">
        <v>233</v>
      </c>
      <c r="B53" s="1008" t="s">
        <v>181</v>
      </c>
      <c r="C53" s="11" t="s">
        <v>101</v>
      </c>
      <c r="D53" s="12"/>
      <c r="E53" s="12"/>
      <c r="F53" s="12"/>
      <c r="G53" s="12"/>
      <c r="H53" s="12"/>
      <c r="I53" s="12"/>
      <c r="J53" s="12"/>
      <c r="K53" s="12"/>
      <c r="L53" s="12"/>
      <c r="M53" s="12"/>
      <c r="N53" s="12"/>
      <c r="O53" s="12"/>
      <c r="P53" s="12"/>
      <c r="Q53" s="13">
        <v>121</v>
      </c>
      <c r="R53" s="13">
        <v>118</v>
      </c>
      <c r="S53" s="13"/>
      <c r="T53" s="13">
        <v>142</v>
      </c>
      <c r="U53" s="218"/>
      <c r="V53" s="218">
        <v>217</v>
      </c>
      <c r="W53" s="328"/>
      <c r="X53" s="608">
        <v>202</v>
      </c>
    </row>
    <row r="54" spans="1:26" ht="15" x14ac:dyDescent="0.2">
      <c r="A54" s="1003"/>
      <c r="B54" s="1008"/>
      <c r="C54" s="11" t="s">
        <v>102</v>
      </c>
      <c r="D54" s="12"/>
      <c r="E54" s="12"/>
      <c r="F54" s="12"/>
      <c r="G54" s="12"/>
      <c r="H54" s="12"/>
      <c r="I54" s="12"/>
      <c r="J54" s="12"/>
      <c r="K54" s="12"/>
      <c r="L54" s="12"/>
      <c r="M54" s="12"/>
      <c r="N54" s="12"/>
      <c r="O54" s="12"/>
      <c r="P54" s="12"/>
      <c r="Q54" s="13">
        <v>18</v>
      </c>
      <c r="R54" s="13">
        <v>17</v>
      </c>
      <c r="S54" s="13"/>
      <c r="T54" s="13">
        <v>22</v>
      </c>
      <c r="U54" s="218"/>
      <c r="V54" s="218">
        <v>19</v>
      </c>
      <c r="W54" s="328"/>
      <c r="X54" s="608">
        <v>36</v>
      </c>
    </row>
    <row r="55" spans="1:26" ht="15" customHeight="1" x14ac:dyDescent="0.2">
      <c r="A55" s="1003" t="s">
        <v>206</v>
      </c>
      <c r="B55" s="1008" t="s">
        <v>181</v>
      </c>
      <c r="C55" s="11" t="s">
        <v>101</v>
      </c>
      <c r="D55" s="12"/>
      <c r="E55" s="12"/>
      <c r="F55" s="12"/>
      <c r="G55" s="12"/>
      <c r="H55" s="12"/>
      <c r="I55" s="12"/>
      <c r="J55" s="12"/>
      <c r="K55" s="12"/>
      <c r="L55" s="12"/>
      <c r="M55" s="12"/>
      <c r="N55" s="12">
        <v>330</v>
      </c>
      <c r="O55" s="12">
        <v>374</v>
      </c>
      <c r="P55" s="12"/>
      <c r="Q55" s="13">
        <v>363</v>
      </c>
      <c r="R55" s="13">
        <v>283</v>
      </c>
      <c r="S55" s="13"/>
      <c r="T55" s="13">
        <v>334</v>
      </c>
      <c r="U55" s="218"/>
      <c r="V55" s="218">
        <v>398</v>
      </c>
      <c r="W55" s="328"/>
      <c r="X55" s="608">
        <v>438</v>
      </c>
    </row>
    <row r="56" spans="1:26" ht="15" x14ac:dyDescent="0.2">
      <c r="A56" s="1003"/>
      <c r="B56" s="1008"/>
      <c r="C56" s="11" t="s">
        <v>102</v>
      </c>
      <c r="D56" s="12"/>
      <c r="E56" s="12"/>
      <c r="F56" s="12"/>
      <c r="G56" s="12"/>
      <c r="H56" s="12"/>
      <c r="I56" s="12"/>
      <c r="J56" s="12"/>
      <c r="K56" s="12"/>
      <c r="L56" s="12"/>
      <c r="M56" s="12"/>
      <c r="N56" s="122">
        <v>5</v>
      </c>
      <c r="O56" s="12">
        <v>10</v>
      </c>
      <c r="P56" s="12"/>
      <c r="Q56" s="13">
        <v>62</v>
      </c>
      <c r="R56" s="13">
        <v>43</v>
      </c>
      <c r="S56" s="13"/>
      <c r="T56" s="13">
        <v>77</v>
      </c>
      <c r="U56" s="218"/>
      <c r="V56" s="218">
        <v>148</v>
      </c>
      <c r="W56" s="328"/>
      <c r="X56" s="608">
        <v>153</v>
      </c>
    </row>
    <row r="57" spans="1:26" ht="15" customHeight="1" x14ac:dyDescent="0.2">
      <c r="A57" s="1003" t="s">
        <v>235</v>
      </c>
      <c r="B57" s="1008" t="s">
        <v>181</v>
      </c>
      <c r="C57" s="11" t="s">
        <v>101</v>
      </c>
      <c r="D57" s="12"/>
      <c r="E57" s="12"/>
      <c r="F57" s="12"/>
      <c r="G57" s="12"/>
      <c r="H57" s="12"/>
      <c r="I57" s="12"/>
      <c r="J57" s="12"/>
      <c r="K57" s="12"/>
      <c r="L57" s="12"/>
      <c r="M57" s="12"/>
      <c r="N57" s="12"/>
      <c r="O57" s="12"/>
      <c r="P57" s="12"/>
      <c r="Q57" s="13">
        <v>128</v>
      </c>
      <c r="R57" s="13">
        <v>107</v>
      </c>
      <c r="S57" s="13"/>
      <c r="T57" s="13">
        <v>120</v>
      </c>
      <c r="U57" s="218"/>
      <c r="V57" s="218">
        <v>170</v>
      </c>
      <c r="W57" s="328"/>
      <c r="X57" s="608">
        <v>222</v>
      </c>
    </row>
    <row r="58" spans="1:26" ht="15" x14ac:dyDescent="0.2">
      <c r="A58" s="1003"/>
      <c r="B58" s="1008"/>
      <c r="C58" s="11" t="s">
        <v>102</v>
      </c>
      <c r="D58" s="12"/>
      <c r="E58" s="12"/>
      <c r="F58" s="12"/>
      <c r="G58" s="12"/>
      <c r="H58" s="12"/>
      <c r="I58" s="12"/>
      <c r="J58" s="12"/>
      <c r="K58" s="12"/>
      <c r="L58" s="12"/>
      <c r="M58" s="12"/>
      <c r="N58" s="12"/>
      <c r="O58" s="12"/>
      <c r="P58" s="12"/>
      <c r="Q58" s="13">
        <v>12</v>
      </c>
      <c r="R58" s="13">
        <v>12</v>
      </c>
      <c r="S58" s="13"/>
      <c r="T58" s="13">
        <v>6</v>
      </c>
      <c r="U58" s="218"/>
      <c r="V58" s="218">
        <v>16</v>
      </c>
      <c r="W58" s="328"/>
      <c r="X58" s="608">
        <v>48</v>
      </c>
    </row>
    <row r="59" spans="1:26" ht="15" customHeight="1" x14ac:dyDescent="0.2">
      <c r="A59" s="1003" t="s">
        <v>181</v>
      </c>
      <c r="B59" s="1008" t="s">
        <v>181</v>
      </c>
      <c r="C59" s="11" t="s">
        <v>101</v>
      </c>
      <c r="D59" s="12"/>
      <c r="E59" s="12"/>
      <c r="F59" s="12"/>
      <c r="G59" s="12"/>
      <c r="H59" s="12"/>
      <c r="I59" s="12"/>
      <c r="J59" s="12"/>
      <c r="K59" s="12"/>
      <c r="L59" s="12"/>
      <c r="M59" s="12"/>
      <c r="N59" s="12"/>
      <c r="O59" s="12"/>
      <c r="P59" s="12"/>
      <c r="Q59" s="13">
        <v>264</v>
      </c>
      <c r="R59" s="13">
        <v>261</v>
      </c>
      <c r="S59" s="13"/>
      <c r="T59" s="13">
        <v>281</v>
      </c>
      <c r="U59" s="218"/>
      <c r="V59" s="218">
        <v>303</v>
      </c>
      <c r="W59" s="328"/>
      <c r="X59" s="608">
        <v>332</v>
      </c>
    </row>
    <row r="60" spans="1:26" ht="15" x14ac:dyDescent="0.2">
      <c r="A60" s="1003"/>
      <c r="B60" s="1008"/>
      <c r="C60" s="11" t="s">
        <v>102</v>
      </c>
      <c r="D60" s="12"/>
      <c r="E60" s="12"/>
      <c r="F60" s="12"/>
      <c r="G60" s="12"/>
      <c r="H60" s="12"/>
      <c r="I60" s="12"/>
      <c r="J60" s="12"/>
      <c r="K60" s="12"/>
      <c r="L60" s="12"/>
      <c r="M60" s="12"/>
      <c r="N60" s="12"/>
      <c r="O60" s="12"/>
      <c r="P60" s="12"/>
      <c r="Q60" s="13">
        <v>0</v>
      </c>
      <c r="R60" s="13">
        <v>12</v>
      </c>
      <c r="S60" s="13"/>
      <c r="T60" s="13">
        <v>0</v>
      </c>
      <c r="U60" s="218"/>
      <c r="V60" s="218">
        <v>0</v>
      </c>
      <c r="W60" s="328"/>
      <c r="X60" s="608">
        <v>0</v>
      </c>
    </row>
    <row r="61" spans="1:26" ht="15" customHeight="1" x14ac:dyDescent="0.2">
      <c r="A61" s="1003" t="s">
        <v>231</v>
      </c>
      <c r="B61" s="1008" t="s">
        <v>181</v>
      </c>
      <c r="C61" s="11" t="s">
        <v>101</v>
      </c>
      <c r="D61" s="12"/>
      <c r="E61" s="12"/>
      <c r="F61" s="12"/>
      <c r="G61" s="12"/>
      <c r="H61" s="12"/>
      <c r="I61" s="12"/>
      <c r="J61" s="12"/>
      <c r="K61" s="12"/>
      <c r="L61" s="12"/>
      <c r="M61" s="12"/>
      <c r="N61" s="12">
        <v>131</v>
      </c>
      <c r="O61" s="12">
        <v>142</v>
      </c>
      <c r="P61" s="12"/>
      <c r="Q61" s="13">
        <v>116</v>
      </c>
      <c r="R61" s="13">
        <v>130</v>
      </c>
      <c r="S61" s="13"/>
      <c r="T61" s="13">
        <v>100</v>
      </c>
      <c r="U61" s="218"/>
      <c r="V61" s="218">
        <v>127</v>
      </c>
      <c r="W61" s="328"/>
      <c r="X61" s="608">
        <v>102</v>
      </c>
    </row>
    <row r="62" spans="1:26" ht="15" x14ac:dyDescent="0.2">
      <c r="A62" s="1003"/>
      <c r="B62" s="1008"/>
      <c r="C62" s="11" t="s">
        <v>102</v>
      </c>
      <c r="D62" s="12"/>
      <c r="E62" s="12"/>
      <c r="F62" s="12"/>
      <c r="G62" s="12"/>
      <c r="H62" s="12"/>
      <c r="I62" s="12"/>
      <c r="J62" s="12"/>
      <c r="K62" s="12"/>
      <c r="L62" s="12"/>
      <c r="M62" s="12"/>
      <c r="N62" s="122">
        <v>0</v>
      </c>
      <c r="O62" s="12">
        <v>0</v>
      </c>
      <c r="P62" s="12"/>
      <c r="Q62" s="13">
        <v>4</v>
      </c>
      <c r="R62" s="13">
        <v>7</v>
      </c>
      <c r="S62" s="13"/>
      <c r="T62" s="13">
        <v>79</v>
      </c>
      <c r="U62" s="218"/>
      <c r="V62" s="218">
        <v>82</v>
      </c>
      <c r="W62" s="328"/>
      <c r="X62" s="608">
        <v>92</v>
      </c>
    </row>
    <row r="63" spans="1:26" ht="15" customHeight="1" x14ac:dyDescent="0.2">
      <c r="A63" s="1003" t="s">
        <v>234</v>
      </c>
      <c r="B63" s="1008" t="s">
        <v>181</v>
      </c>
      <c r="C63" s="11" t="s">
        <v>101</v>
      </c>
      <c r="D63" s="12"/>
      <c r="E63" s="12"/>
      <c r="F63" s="12"/>
      <c r="G63" s="12"/>
      <c r="H63" s="12"/>
      <c r="I63" s="12"/>
      <c r="J63" s="12"/>
      <c r="K63" s="12"/>
      <c r="L63" s="12"/>
      <c r="M63" s="12"/>
      <c r="N63" s="12"/>
      <c r="O63" s="12"/>
      <c r="P63" s="12"/>
      <c r="Q63" s="13">
        <v>74</v>
      </c>
      <c r="R63" s="13">
        <v>81</v>
      </c>
      <c r="S63" s="13"/>
      <c r="T63" s="13">
        <v>84</v>
      </c>
      <c r="U63" s="218"/>
      <c r="V63" s="218">
        <v>106</v>
      </c>
      <c r="W63" s="328"/>
      <c r="X63" s="608">
        <v>125</v>
      </c>
    </row>
    <row r="64" spans="1:26" ht="15" x14ac:dyDescent="0.2">
      <c r="A64" s="1003"/>
      <c r="B64" s="1008"/>
      <c r="C64" s="11" t="s">
        <v>102</v>
      </c>
      <c r="D64" s="12"/>
      <c r="E64" s="12"/>
      <c r="F64" s="12"/>
      <c r="G64" s="12"/>
      <c r="H64" s="12"/>
      <c r="I64" s="12"/>
      <c r="J64" s="12"/>
      <c r="K64" s="12"/>
      <c r="L64" s="12"/>
      <c r="M64" s="12"/>
      <c r="N64" s="12"/>
      <c r="O64" s="12"/>
      <c r="P64" s="12"/>
      <c r="Q64" s="13">
        <v>18</v>
      </c>
      <c r="R64" s="13">
        <v>6</v>
      </c>
      <c r="S64" s="13"/>
      <c r="T64" s="13">
        <v>8</v>
      </c>
      <c r="U64" s="218"/>
      <c r="V64" s="218">
        <v>18</v>
      </c>
      <c r="W64" s="328"/>
      <c r="X64" s="608">
        <v>7</v>
      </c>
    </row>
    <row r="65" spans="1:24" ht="15" customHeight="1" x14ac:dyDescent="0.2">
      <c r="A65" s="1003" t="s">
        <v>232</v>
      </c>
      <c r="B65" s="1008" t="s">
        <v>181</v>
      </c>
      <c r="C65" s="11" t="s">
        <v>101</v>
      </c>
      <c r="D65" s="12"/>
      <c r="E65" s="12"/>
      <c r="F65" s="12"/>
      <c r="G65" s="12"/>
      <c r="H65" s="12"/>
      <c r="I65" s="12"/>
      <c r="J65" s="12"/>
      <c r="K65" s="12"/>
      <c r="L65" s="12"/>
      <c r="M65" s="12"/>
      <c r="N65" s="12"/>
      <c r="O65" s="12"/>
      <c r="P65" s="12"/>
      <c r="Q65" s="13">
        <v>48</v>
      </c>
      <c r="R65" s="13">
        <v>45</v>
      </c>
      <c r="S65" s="13"/>
      <c r="T65" s="13">
        <v>63</v>
      </c>
      <c r="U65" s="218"/>
      <c r="V65" s="218">
        <v>73</v>
      </c>
      <c r="W65" s="328"/>
      <c r="X65" s="608">
        <v>77</v>
      </c>
    </row>
    <row r="66" spans="1:24" ht="15" x14ac:dyDescent="0.2">
      <c r="A66" s="1003"/>
      <c r="B66" s="1008"/>
      <c r="C66" s="11" t="s">
        <v>102</v>
      </c>
      <c r="D66" s="12"/>
      <c r="E66" s="12"/>
      <c r="F66" s="12"/>
      <c r="G66" s="12"/>
      <c r="H66" s="12"/>
      <c r="I66" s="12"/>
      <c r="J66" s="12"/>
      <c r="K66" s="12"/>
      <c r="L66" s="12"/>
      <c r="M66" s="12"/>
      <c r="N66" s="12"/>
      <c r="O66" s="12"/>
      <c r="P66" s="12"/>
      <c r="Q66" s="13">
        <v>17</v>
      </c>
      <c r="R66" s="13">
        <v>5</v>
      </c>
      <c r="S66" s="13"/>
      <c r="T66" s="13">
        <v>7</v>
      </c>
      <c r="U66" s="218"/>
      <c r="V66" s="218">
        <v>11</v>
      </c>
      <c r="W66" s="328"/>
      <c r="X66" s="608">
        <v>26</v>
      </c>
    </row>
    <row r="67" spans="1:24" ht="15" customHeight="1" x14ac:dyDescent="0.2">
      <c r="A67" s="1003" t="s">
        <v>249</v>
      </c>
      <c r="B67" s="1008" t="s">
        <v>257</v>
      </c>
      <c r="C67" s="11" t="s">
        <v>101</v>
      </c>
      <c r="D67" s="12"/>
      <c r="E67" s="12"/>
      <c r="F67" s="12"/>
      <c r="G67" s="12"/>
      <c r="H67" s="12"/>
      <c r="I67" s="12"/>
      <c r="J67" s="12"/>
      <c r="K67" s="12"/>
      <c r="L67" s="12"/>
      <c r="M67" s="12"/>
      <c r="N67" s="12"/>
      <c r="O67" s="12">
        <v>43</v>
      </c>
      <c r="P67" s="12">
        <v>55</v>
      </c>
      <c r="Q67" s="13">
        <v>74</v>
      </c>
      <c r="R67" s="13"/>
      <c r="S67" s="13">
        <v>65</v>
      </c>
      <c r="T67" s="13">
        <v>60</v>
      </c>
      <c r="U67" s="218"/>
      <c r="V67" s="218"/>
      <c r="W67" s="328">
        <v>83</v>
      </c>
      <c r="X67" s="608">
        <v>68</v>
      </c>
    </row>
    <row r="68" spans="1:24" ht="15" x14ac:dyDescent="0.2">
      <c r="A68" s="1003"/>
      <c r="B68" s="1008"/>
      <c r="C68" s="11" t="s">
        <v>102</v>
      </c>
      <c r="D68" s="12"/>
      <c r="E68" s="12"/>
      <c r="F68" s="12"/>
      <c r="G68" s="12"/>
      <c r="H68" s="12"/>
      <c r="I68" s="12"/>
      <c r="J68" s="12"/>
      <c r="K68" s="12"/>
      <c r="L68" s="12"/>
      <c r="M68" s="12"/>
      <c r="N68" s="12"/>
      <c r="O68" s="12">
        <v>3</v>
      </c>
      <c r="P68" s="12">
        <v>16</v>
      </c>
      <c r="Q68" s="13">
        <v>18</v>
      </c>
      <c r="R68" s="13"/>
      <c r="S68" s="13">
        <v>24</v>
      </c>
      <c r="T68" s="13">
        <v>35</v>
      </c>
      <c r="U68" s="218"/>
      <c r="V68" s="218"/>
      <c r="W68" s="328">
        <v>31</v>
      </c>
      <c r="X68" s="608">
        <v>26</v>
      </c>
    </row>
    <row r="69" spans="1:24" ht="15" customHeight="1" x14ac:dyDescent="0.2">
      <c r="A69" s="1003" t="s">
        <v>251</v>
      </c>
      <c r="B69" s="1008" t="s">
        <v>257</v>
      </c>
      <c r="C69" s="11" t="s">
        <v>101</v>
      </c>
      <c r="D69" s="12"/>
      <c r="E69" s="12"/>
      <c r="F69" s="12"/>
      <c r="G69" s="12"/>
      <c r="H69" s="12"/>
      <c r="I69" s="12"/>
      <c r="J69" s="12"/>
      <c r="K69" s="12"/>
      <c r="L69" s="12"/>
      <c r="M69" s="12"/>
      <c r="N69" s="12"/>
      <c r="O69" s="12">
        <v>41</v>
      </c>
      <c r="P69" s="12">
        <v>75</v>
      </c>
      <c r="Q69" s="13">
        <v>44</v>
      </c>
      <c r="R69" s="13"/>
      <c r="S69" s="13">
        <v>55</v>
      </c>
      <c r="T69" s="13">
        <v>61</v>
      </c>
      <c r="U69" s="218"/>
      <c r="V69" s="218"/>
      <c r="W69" s="328">
        <v>62</v>
      </c>
      <c r="X69" s="608">
        <v>78</v>
      </c>
    </row>
    <row r="70" spans="1:24" ht="15" x14ac:dyDescent="0.2">
      <c r="A70" s="1003"/>
      <c r="B70" s="1008"/>
      <c r="C70" s="11" t="s">
        <v>102</v>
      </c>
      <c r="D70" s="12"/>
      <c r="E70" s="12"/>
      <c r="F70" s="12"/>
      <c r="G70" s="12"/>
      <c r="H70" s="12"/>
      <c r="I70" s="12"/>
      <c r="J70" s="12"/>
      <c r="K70" s="12"/>
      <c r="L70" s="12"/>
      <c r="M70" s="12"/>
      <c r="N70" s="12"/>
      <c r="O70" s="12">
        <v>13</v>
      </c>
      <c r="P70" s="12">
        <v>12</v>
      </c>
      <c r="Q70" s="13">
        <v>12</v>
      </c>
      <c r="R70" s="13"/>
      <c r="S70" s="13">
        <v>17</v>
      </c>
      <c r="T70" s="13">
        <v>17</v>
      </c>
      <c r="U70" s="218"/>
      <c r="V70" s="218"/>
      <c r="W70" s="328">
        <v>13</v>
      </c>
      <c r="X70" s="608">
        <v>20</v>
      </c>
    </row>
    <row r="71" spans="1:24" ht="15" customHeight="1" x14ac:dyDescent="0.2">
      <c r="A71" s="1003" t="s">
        <v>254</v>
      </c>
      <c r="B71" s="1008" t="s">
        <v>257</v>
      </c>
      <c r="C71" s="11" t="s">
        <v>101</v>
      </c>
      <c r="D71" s="12"/>
      <c r="E71" s="12"/>
      <c r="F71" s="12"/>
      <c r="G71" s="12"/>
      <c r="H71" s="12"/>
      <c r="I71" s="12"/>
      <c r="J71" s="12"/>
      <c r="K71" s="12"/>
      <c r="L71" s="12"/>
      <c r="M71" s="12"/>
      <c r="N71" s="12"/>
      <c r="O71" s="12">
        <v>73</v>
      </c>
      <c r="P71" s="12">
        <v>107</v>
      </c>
      <c r="Q71" s="13">
        <v>76</v>
      </c>
      <c r="R71" s="13"/>
      <c r="S71" s="13">
        <v>74</v>
      </c>
      <c r="T71" s="13">
        <v>65</v>
      </c>
      <c r="U71" s="218"/>
      <c r="V71" s="218"/>
      <c r="W71" s="328">
        <v>90</v>
      </c>
      <c r="X71" s="608">
        <v>150</v>
      </c>
    </row>
    <row r="72" spans="1:24" ht="15" x14ac:dyDescent="0.2">
      <c r="A72" s="932"/>
      <c r="B72" s="1011"/>
      <c r="C72" s="123" t="s">
        <v>102</v>
      </c>
      <c r="D72" s="124"/>
      <c r="E72" s="124"/>
      <c r="F72" s="124"/>
      <c r="G72" s="124"/>
      <c r="H72" s="124"/>
      <c r="I72" s="124"/>
      <c r="J72" s="124"/>
      <c r="K72" s="124"/>
      <c r="L72" s="124"/>
      <c r="M72" s="124"/>
      <c r="N72" s="124"/>
      <c r="O72" s="124">
        <v>11</v>
      </c>
      <c r="P72" s="124">
        <v>31</v>
      </c>
      <c r="Q72" s="125">
        <v>14</v>
      </c>
      <c r="R72" s="125"/>
      <c r="S72" s="125">
        <v>22</v>
      </c>
      <c r="T72" s="125">
        <v>27</v>
      </c>
      <c r="U72" s="219"/>
      <c r="V72" s="219"/>
      <c r="W72" s="330">
        <v>33</v>
      </c>
      <c r="X72" s="615">
        <v>33</v>
      </c>
    </row>
    <row r="73" spans="1:24" ht="15" customHeight="1" x14ac:dyDescent="0.2">
      <c r="A73" s="1003" t="s">
        <v>369</v>
      </c>
      <c r="B73" s="1001" t="s">
        <v>373</v>
      </c>
      <c r="C73" s="126" t="s">
        <v>101</v>
      </c>
      <c r="D73" s="121"/>
      <c r="E73" s="121"/>
      <c r="F73" s="121"/>
      <c r="G73" s="121"/>
      <c r="H73" s="121"/>
      <c r="I73" s="121"/>
      <c r="J73" s="121"/>
      <c r="K73" s="121"/>
      <c r="L73" s="121"/>
      <c r="M73" s="121"/>
      <c r="N73" s="121"/>
      <c r="O73" s="121"/>
      <c r="P73" s="121"/>
      <c r="Q73" s="121">
        <v>377</v>
      </c>
      <c r="R73" s="121"/>
      <c r="S73" s="121">
        <v>282</v>
      </c>
      <c r="T73" s="121">
        <v>1045</v>
      </c>
      <c r="U73" s="218"/>
      <c r="V73" s="218">
        <v>809</v>
      </c>
      <c r="W73" s="328"/>
      <c r="X73" s="614">
        <v>1089</v>
      </c>
    </row>
    <row r="74" spans="1:24" ht="15" x14ac:dyDescent="0.2">
      <c r="A74" s="1003"/>
      <c r="B74" s="1001"/>
      <c r="C74" s="126" t="s">
        <v>102</v>
      </c>
      <c r="D74" s="121"/>
      <c r="E74" s="121"/>
      <c r="F74" s="121"/>
      <c r="G74" s="121"/>
      <c r="H74" s="121"/>
      <c r="I74" s="121"/>
      <c r="J74" s="121"/>
      <c r="K74" s="121"/>
      <c r="L74" s="121"/>
      <c r="M74" s="121"/>
      <c r="N74" s="121"/>
      <c r="O74" s="121"/>
      <c r="P74" s="121"/>
      <c r="Q74" s="121">
        <v>618</v>
      </c>
      <c r="R74" s="121"/>
      <c r="S74" s="121">
        <v>430</v>
      </c>
      <c r="T74" s="121">
        <v>1844</v>
      </c>
      <c r="U74" s="218"/>
      <c r="V74" s="218">
        <v>1425</v>
      </c>
      <c r="W74" s="328"/>
      <c r="X74" s="614">
        <v>1456</v>
      </c>
    </row>
    <row r="75" spans="1:24" ht="15" customHeight="1" x14ac:dyDescent="0.2">
      <c r="A75" s="1003" t="s">
        <v>371</v>
      </c>
      <c r="B75" s="1001" t="s">
        <v>373</v>
      </c>
      <c r="C75" s="126" t="s">
        <v>101</v>
      </c>
      <c r="D75" s="121"/>
      <c r="E75" s="121"/>
      <c r="F75" s="121"/>
      <c r="G75" s="121"/>
      <c r="H75" s="121"/>
      <c r="I75" s="121"/>
      <c r="J75" s="121"/>
      <c r="K75" s="121"/>
      <c r="L75" s="121"/>
      <c r="M75" s="121"/>
      <c r="N75" s="121"/>
      <c r="O75" s="121"/>
      <c r="P75" s="121">
        <v>1426</v>
      </c>
      <c r="Q75" s="121"/>
      <c r="R75" s="121"/>
      <c r="S75" s="121">
        <v>860</v>
      </c>
      <c r="T75" s="121">
        <v>1276</v>
      </c>
      <c r="U75" s="218"/>
      <c r="V75" s="218">
        <v>949</v>
      </c>
      <c r="W75" s="328"/>
      <c r="X75" s="614">
        <v>1010</v>
      </c>
    </row>
    <row r="76" spans="1:24" ht="15" x14ac:dyDescent="0.2">
      <c r="A76" s="1003"/>
      <c r="B76" s="1001"/>
      <c r="C76" s="126" t="s">
        <v>102</v>
      </c>
      <c r="D76" s="121"/>
      <c r="E76" s="121"/>
      <c r="F76" s="121"/>
      <c r="G76" s="121"/>
      <c r="H76" s="121"/>
      <c r="I76" s="121"/>
      <c r="J76" s="121"/>
      <c r="K76" s="121"/>
      <c r="L76" s="121"/>
      <c r="M76" s="121"/>
      <c r="N76" s="121"/>
      <c r="O76" s="121"/>
      <c r="P76" s="121">
        <v>2692</v>
      </c>
      <c r="Q76" s="121"/>
      <c r="R76" s="121"/>
      <c r="S76" s="121">
        <v>1843</v>
      </c>
      <c r="T76" s="121">
        <v>2403</v>
      </c>
      <c r="U76" s="218"/>
      <c r="V76" s="218">
        <v>1701</v>
      </c>
      <c r="W76" s="328"/>
      <c r="X76" s="614">
        <v>1751</v>
      </c>
    </row>
    <row r="77" spans="1:24" ht="15" customHeight="1" x14ac:dyDescent="0.2">
      <c r="A77" s="1003" t="s">
        <v>370</v>
      </c>
      <c r="B77" s="1001" t="s">
        <v>373</v>
      </c>
      <c r="C77" s="126" t="s">
        <v>101</v>
      </c>
      <c r="D77" s="121"/>
      <c r="E77" s="121"/>
      <c r="F77" s="121"/>
      <c r="G77" s="121"/>
      <c r="H77" s="121"/>
      <c r="I77" s="121"/>
      <c r="J77" s="121"/>
      <c r="K77" s="121"/>
      <c r="L77" s="121"/>
      <c r="M77" s="121"/>
      <c r="N77" s="121"/>
      <c r="O77" s="121"/>
      <c r="P77" s="121"/>
      <c r="Q77" s="121">
        <v>1469</v>
      </c>
      <c r="R77" s="121"/>
      <c r="S77" s="121">
        <v>1000</v>
      </c>
      <c r="T77" s="121">
        <v>1641</v>
      </c>
      <c r="U77" s="218"/>
      <c r="V77" s="218">
        <v>1386</v>
      </c>
      <c r="W77" s="328"/>
      <c r="X77" s="614">
        <v>1904</v>
      </c>
    </row>
    <row r="78" spans="1:24" ht="15" x14ac:dyDescent="0.2">
      <c r="A78" s="1003"/>
      <c r="B78" s="1001"/>
      <c r="C78" s="126" t="s">
        <v>102</v>
      </c>
      <c r="D78" s="121"/>
      <c r="E78" s="121"/>
      <c r="F78" s="121"/>
      <c r="G78" s="121"/>
      <c r="H78" s="121"/>
      <c r="I78" s="121"/>
      <c r="J78" s="121"/>
      <c r="K78" s="121"/>
      <c r="L78" s="121"/>
      <c r="M78" s="121"/>
      <c r="N78" s="121"/>
      <c r="O78" s="121"/>
      <c r="P78" s="121"/>
      <c r="Q78" s="121">
        <v>1355</v>
      </c>
      <c r="R78" s="121"/>
      <c r="S78" s="121">
        <v>760</v>
      </c>
      <c r="T78" s="121">
        <v>1552</v>
      </c>
      <c r="U78" s="218"/>
      <c r="V78" s="218">
        <v>1983</v>
      </c>
      <c r="W78" s="328"/>
      <c r="X78" s="614">
        <v>1762</v>
      </c>
    </row>
    <row r="79" spans="1:24" ht="15" customHeight="1" x14ac:dyDescent="0.2">
      <c r="A79" s="1003" t="s">
        <v>349</v>
      </c>
      <c r="B79" s="1001" t="s">
        <v>373</v>
      </c>
      <c r="C79" s="126" t="s">
        <v>101</v>
      </c>
      <c r="D79" s="121"/>
      <c r="E79" s="121"/>
      <c r="F79" s="121"/>
      <c r="G79" s="121"/>
      <c r="H79" s="121"/>
      <c r="I79" s="121"/>
      <c r="J79" s="121"/>
      <c r="K79" s="121"/>
      <c r="L79" s="121"/>
      <c r="M79" s="121"/>
      <c r="N79" s="121"/>
      <c r="O79" s="121"/>
      <c r="P79" s="121">
        <v>1200</v>
      </c>
      <c r="Q79" s="121"/>
      <c r="R79" s="121"/>
      <c r="S79" s="121">
        <v>818</v>
      </c>
      <c r="T79" s="121">
        <v>1157</v>
      </c>
      <c r="U79" s="218"/>
      <c r="V79" s="218">
        <v>1438</v>
      </c>
      <c r="W79" s="328"/>
      <c r="X79" s="614">
        <v>1295</v>
      </c>
    </row>
    <row r="80" spans="1:24" ht="15" x14ac:dyDescent="0.2">
      <c r="A80" s="1003"/>
      <c r="B80" s="1001"/>
      <c r="C80" s="126" t="s">
        <v>102</v>
      </c>
      <c r="D80" s="121"/>
      <c r="E80" s="121"/>
      <c r="F80" s="121"/>
      <c r="G80" s="121"/>
      <c r="H80" s="121"/>
      <c r="I80" s="121"/>
      <c r="J80" s="121"/>
      <c r="K80" s="121"/>
      <c r="L80" s="121"/>
      <c r="M80" s="121"/>
      <c r="N80" s="121"/>
      <c r="O80" s="121"/>
      <c r="P80" s="121">
        <v>1890</v>
      </c>
      <c r="Q80" s="121"/>
      <c r="R80" s="121"/>
      <c r="S80" s="121">
        <v>1200</v>
      </c>
      <c r="T80" s="121">
        <v>1868</v>
      </c>
      <c r="U80" s="218"/>
      <c r="V80" s="218">
        <v>2251</v>
      </c>
      <c r="W80" s="328"/>
      <c r="X80" s="614">
        <v>1960</v>
      </c>
    </row>
    <row r="81" spans="1:24" ht="15" customHeight="1" x14ac:dyDescent="0.2">
      <c r="A81" s="1003" t="s">
        <v>351</v>
      </c>
      <c r="B81" s="1001" t="s">
        <v>373</v>
      </c>
      <c r="C81" s="126" t="s">
        <v>101</v>
      </c>
      <c r="D81" s="121"/>
      <c r="E81" s="121"/>
      <c r="F81" s="121"/>
      <c r="G81" s="121"/>
      <c r="H81" s="121"/>
      <c r="I81" s="121"/>
      <c r="J81" s="121"/>
      <c r="K81" s="121"/>
      <c r="L81" s="121"/>
      <c r="M81" s="121"/>
      <c r="N81" s="121"/>
      <c r="O81" s="121"/>
      <c r="P81" s="121">
        <v>365</v>
      </c>
      <c r="Q81" s="121"/>
      <c r="R81" s="121"/>
      <c r="S81" s="121">
        <v>488</v>
      </c>
      <c r="T81" s="121">
        <v>365</v>
      </c>
      <c r="U81" s="218"/>
      <c r="V81" s="218">
        <v>401</v>
      </c>
      <c r="W81" s="328"/>
      <c r="X81" s="614">
        <v>293</v>
      </c>
    </row>
    <row r="82" spans="1:24" ht="15" x14ac:dyDescent="0.2">
      <c r="A82" s="1003"/>
      <c r="B82" s="1001"/>
      <c r="C82" s="126" t="s">
        <v>102</v>
      </c>
      <c r="D82" s="121"/>
      <c r="E82" s="121"/>
      <c r="F82" s="121"/>
      <c r="G82" s="121"/>
      <c r="H82" s="121"/>
      <c r="I82" s="121"/>
      <c r="J82" s="121"/>
      <c r="K82" s="121"/>
      <c r="L82" s="121"/>
      <c r="M82" s="121"/>
      <c r="N82" s="121"/>
      <c r="O82" s="121"/>
      <c r="P82" s="121">
        <v>549</v>
      </c>
      <c r="Q82" s="121"/>
      <c r="R82" s="121"/>
      <c r="S82" s="121">
        <v>819</v>
      </c>
      <c r="T82" s="121">
        <v>690</v>
      </c>
      <c r="U82" s="218"/>
      <c r="V82" s="218">
        <v>587</v>
      </c>
      <c r="W82" s="328"/>
      <c r="X82" s="614">
        <v>466</v>
      </c>
    </row>
    <row r="83" spans="1:24" ht="15" x14ac:dyDescent="0.2">
      <c r="A83" s="1003" t="s">
        <v>372</v>
      </c>
      <c r="B83" s="1001" t="s">
        <v>373</v>
      </c>
      <c r="C83" s="126" t="s">
        <v>101</v>
      </c>
      <c r="D83" s="121"/>
      <c r="E83" s="121"/>
      <c r="F83" s="121"/>
      <c r="G83" s="121"/>
      <c r="H83" s="121"/>
      <c r="I83" s="121"/>
      <c r="J83" s="121"/>
      <c r="K83" s="121"/>
      <c r="L83" s="121"/>
      <c r="M83" s="121"/>
      <c r="N83" s="121"/>
      <c r="O83" s="121"/>
      <c r="P83" s="121"/>
      <c r="Q83" s="121">
        <v>890</v>
      </c>
      <c r="R83" s="121"/>
      <c r="S83" s="121">
        <v>905</v>
      </c>
      <c r="T83" s="121" t="s">
        <v>403</v>
      </c>
      <c r="U83" s="218"/>
      <c r="V83" s="218">
        <v>2682</v>
      </c>
      <c r="W83" s="328"/>
      <c r="X83" s="614">
        <v>1920</v>
      </c>
    </row>
    <row r="84" spans="1:24" ht="15" x14ac:dyDescent="0.2">
      <c r="A84" s="1003"/>
      <c r="B84" s="1001"/>
      <c r="C84" s="126" t="s">
        <v>102</v>
      </c>
      <c r="D84" s="121"/>
      <c r="E84" s="121"/>
      <c r="F84" s="121"/>
      <c r="G84" s="121"/>
      <c r="H84" s="121"/>
      <c r="I84" s="121"/>
      <c r="J84" s="121"/>
      <c r="K84" s="121"/>
      <c r="L84" s="121"/>
      <c r="M84" s="121"/>
      <c r="N84" s="121"/>
      <c r="O84" s="121"/>
      <c r="P84" s="121"/>
      <c r="Q84" s="121">
        <v>1584</v>
      </c>
      <c r="R84" s="121"/>
      <c r="S84" s="121">
        <v>1854</v>
      </c>
      <c r="T84" s="121" t="s">
        <v>403</v>
      </c>
      <c r="U84" s="218"/>
      <c r="V84" s="218">
        <v>1686</v>
      </c>
      <c r="W84" s="328"/>
      <c r="X84" s="614">
        <v>3011</v>
      </c>
    </row>
    <row r="85" spans="1:24" ht="15" customHeight="1" x14ac:dyDescent="0.2">
      <c r="A85" s="1003" t="s">
        <v>353</v>
      </c>
      <c r="B85" s="1001" t="s">
        <v>373</v>
      </c>
      <c r="C85" s="126" t="s">
        <v>101</v>
      </c>
      <c r="D85" s="121"/>
      <c r="E85" s="121"/>
      <c r="F85" s="121"/>
      <c r="G85" s="121"/>
      <c r="H85" s="121"/>
      <c r="I85" s="121"/>
      <c r="J85" s="121"/>
      <c r="K85" s="121"/>
      <c r="L85" s="121"/>
      <c r="M85" s="121"/>
      <c r="N85" s="121"/>
      <c r="O85" s="121"/>
      <c r="P85" s="121">
        <v>1169</v>
      </c>
      <c r="Q85" s="121" t="s">
        <v>403</v>
      </c>
      <c r="R85" s="121"/>
      <c r="S85" s="121" t="s">
        <v>403</v>
      </c>
      <c r="T85" s="121">
        <v>1161</v>
      </c>
      <c r="U85" s="218"/>
      <c r="V85" s="218">
        <v>1507</v>
      </c>
      <c r="W85" s="328"/>
      <c r="X85" s="614">
        <v>1394</v>
      </c>
    </row>
    <row r="86" spans="1:24" ht="15" x14ac:dyDescent="0.2">
      <c r="A86" s="1003"/>
      <c r="B86" s="1001"/>
      <c r="C86" s="126" t="s">
        <v>102</v>
      </c>
      <c r="D86" s="121"/>
      <c r="E86" s="121"/>
      <c r="F86" s="121"/>
      <c r="G86" s="121"/>
      <c r="H86" s="121"/>
      <c r="I86" s="121"/>
      <c r="J86" s="121"/>
      <c r="K86" s="121"/>
      <c r="L86" s="121"/>
      <c r="M86" s="121"/>
      <c r="N86" s="121"/>
      <c r="O86" s="121"/>
      <c r="P86" s="121">
        <v>1565</v>
      </c>
      <c r="Q86" s="121" t="s">
        <v>403</v>
      </c>
      <c r="R86" s="121"/>
      <c r="S86" s="121" t="s">
        <v>403</v>
      </c>
      <c r="T86" s="121">
        <v>1351</v>
      </c>
      <c r="U86" s="218"/>
      <c r="V86" s="218">
        <v>1753</v>
      </c>
      <c r="W86" s="328"/>
      <c r="X86" s="614">
        <v>1549</v>
      </c>
    </row>
    <row r="87" spans="1:24" ht="15" customHeight="1" x14ac:dyDescent="0.2">
      <c r="A87" s="1003" t="s">
        <v>398</v>
      </c>
      <c r="B87" s="1001" t="s">
        <v>373</v>
      </c>
      <c r="C87" s="126" t="s">
        <v>101</v>
      </c>
      <c r="D87" s="121"/>
      <c r="E87" s="121"/>
      <c r="F87" s="121"/>
      <c r="G87" s="121"/>
      <c r="H87" s="121"/>
      <c r="I87" s="121"/>
      <c r="J87" s="121"/>
      <c r="K87" s="121"/>
      <c r="L87" s="121"/>
      <c r="M87" s="121"/>
      <c r="N87" s="121"/>
      <c r="O87" s="121"/>
      <c r="P87" s="121"/>
      <c r="Q87" s="121"/>
      <c r="R87" s="121"/>
      <c r="S87" s="121"/>
      <c r="T87" s="121"/>
      <c r="U87" s="218"/>
      <c r="V87" s="218">
        <v>163</v>
      </c>
      <c r="W87" s="328"/>
      <c r="X87" s="614">
        <v>515</v>
      </c>
    </row>
    <row r="88" spans="1:24" ht="15.75" thickBot="1" x14ac:dyDescent="0.25">
      <c r="A88" s="1004"/>
      <c r="B88" s="1005"/>
      <c r="C88" s="56" t="s">
        <v>102</v>
      </c>
      <c r="D88" s="57"/>
      <c r="E88" s="57"/>
      <c r="F88" s="57"/>
      <c r="G88" s="57"/>
      <c r="H88" s="57"/>
      <c r="I88" s="57"/>
      <c r="J88" s="57"/>
      <c r="K88" s="57"/>
      <c r="L88" s="57"/>
      <c r="M88" s="57"/>
      <c r="N88" s="57"/>
      <c r="O88" s="57"/>
      <c r="P88" s="57"/>
      <c r="Q88" s="57"/>
      <c r="R88" s="57"/>
      <c r="S88" s="57"/>
      <c r="T88" s="57"/>
      <c r="U88" s="220"/>
      <c r="V88" s="220">
        <v>515</v>
      </c>
      <c r="W88" s="220"/>
      <c r="X88" s="609">
        <v>1179</v>
      </c>
    </row>
    <row r="89" spans="1:24" ht="15.75" thickTop="1" x14ac:dyDescent="0.2">
      <c r="A89" s="1010" t="s">
        <v>59</v>
      </c>
      <c r="B89" s="1010"/>
      <c r="C89" s="1010"/>
      <c r="D89" s="1010"/>
      <c r="E89" s="1010"/>
      <c r="F89" s="1010"/>
      <c r="G89" s="1010"/>
      <c r="H89" s="1010"/>
      <c r="I89" s="1010"/>
      <c r="J89" s="1010"/>
      <c r="K89" s="1010"/>
      <c r="L89" s="1010"/>
      <c r="M89" s="1010"/>
      <c r="N89" s="1010"/>
      <c r="O89" s="1010"/>
      <c r="P89" s="1010"/>
      <c r="Q89" s="1010"/>
      <c r="R89" s="1010"/>
      <c r="S89" s="1010"/>
      <c r="T89" s="1010"/>
      <c r="U89" s="1010"/>
      <c r="V89" s="1010"/>
      <c r="W89" s="1010"/>
      <c r="X89" s="1010"/>
    </row>
    <row r="90" spans="1:24" ht="33.75" customHeight="1" x14ac:dyDescent="0.2">
      <c r="A90" s="901" t="s">
        <v>261</v>
      </c>
      <c r="B90" s="1002"/>
      <c r="C90" s="1002"/>
      <c r="D90" s="1002"/>
      <c r="E90" s="1002"/>
      <c r="F90" s="1002"/>
      <c r="G90" s="1002"/>
      <c r="H90" s="1002"/>
      <c r="I90" s="1002"/>
      <c r="J90" s="1002"/>
      <c r="K90" s="1002"/>
      <c r="L90" s="1002"/>
      <c r="M90" s="1002"/>
      <c r="N90" s="1002"/>
      <c r="O90" s="1002"/>
      <c r="P90" s="1002"/>
      <c r="Q90" s="1002"/>
      <c r="R90" s="1002"/>
      <c r="S90" s="1002"/>
      <c r="T90" s="1002"/>
      <c r="U90" s="1002"/>
      <c r="V90" s="1002"/>
      <c r="W90" s="1002"/>
      <c r="X90" s="1002"/>
    </row>
    <row r="91" spans="1:24" ht="15" customHeight="1" x14ac:dyDescent="0.25">
      <c r="A91" s="4" t="s">
        <v>263</v>
      </c>
      <c r="B91" s="4"/>
      <c r="C91" s="4"/>
      <c r="D91" s="4"/>
      <c r="E91" s="4"/>
      <c r="F91" s="4"/>
      <c r="G91" s="4"/>
      <c r="H91" s="4"/>
      <c r="I91" s="4"/>
      <c r="J91" s="4"/>
      <c r="K91" s="4"/>
      <c r="L91" s="4"/>
    </row>
    <row r="92" spans="1:24" ht="29.25" customHeight="1" x14ac:dyDescent="0.2">
      <c r="A92" s="901" t="s">
        <v>300</v>
      </c>
      <c r="B92" s="901"/>
      <c r="C92" s="901"/>
      <c r="D92" s="901"/>
      <c r="E92" s="901"/>
      <c r="F92" s="901"/>
      <c r="G92" s="901"/>
      <c r="H92" s="901"/>
      <c r="I92" s="901"/>
      <c r="J92" s="901"/>
      <c r="K92" s="901"/>
      <c r="L92" s="901"/>
      <c r="M92" s="901"/>
      <c r="N92" s="901"/>
      <c r="O92" s="901"/>
      <c r="P92" s="901"/>
      <c r="Q92" s="901"/>
      <c r="R92" s="901"/>
      <c r="S92" s="901"/>
      <c r="T92" s="901"/>
      <c r="U92" s="901"/>
      <c r="V92" s="901"/>
      <c r="W92" s="901"/>
      <c r="X92" s="901"/>
    </row>
    <row r="93" spans="1:24" ht="15" customHeight="1" x14ac:dyDescent="0.25">
      <c r="A93" s="4" t="s">
        <v>262</v>
      </c>
      <c r="B93" s="4"/>
      <c r="C93" s="4"/>
      <c r="D93" s="4"/>
      <c r="E93" s="4"/>
      <c r="F93" s="4"/>
      <c r="G93" s="4"/>
      <c r="H93" s="4"/>
      <c r="I93" s="4"/>
      <c r="J93" s="4"/>
      <c r="K93" s="4"/>
      <c r="L93" s="4"/>
    </row>
    <row r="94" spans="1:24" ht="28.5" customHeight="1" x14ac:dyDescent="0.25">
      <c r="A94" s="1007" t="s">
        <v>338</v>
      </c>
      <c r="B94" s="851"/>
      <c r="C94" s="851"/>
      <c r="D94" s="851"/>
      <c r="E94" s="851"/>
      <c r="F94" s="851"/>
      <c r="G94" s="851"/>
      <c r="H94" s="851"/>
      <c r="I94" s="851"/>
      <c r="J94" s="851"/>
      <c r="K94" s="851"/>
      <c r="L94" s="851"/>
      <c r="M94" s="851"/>
      <c r="N94" s="851"/>
      <c r="O94" s="851"/>
      <c r="P94" s="851"/>
      <c r="Q94" s="851"/>
      <c r="R94" s="851"/>
      <c r="S94" s="851"/>
      <c r="T94" s="851"/>
      <c r="U94" s="851"/>
      <c r="V94" s="851"/>
      <c r="W94" s="851"/>
      <c r="X94" s="851"/>
    </row>
    <row r="96" spans="1:24" x14ac:dyDescent="0.2">
      <c r="A96" s="901" t="s">
        <v>301</v>
      </c>
      <c r="B96" s="1002"/>
      <c r="C96" s="1002"/>
      <c r="D96" s="1002"/>
      <c r="E96" s="1002"/>
      <c r="F96" s="1002"/>
      <c r="G96" s="1002"/>
      <c r="H96" s="1002"/>
      <c r="I96" s="1002"/>
      <c r="J96" s="1002"/>
      <c r="K96" s="1002"/>
      <c r="L96" s="1002"/>
      <c r="M96" s="1002"/>
      <c r="N96" s="1002"/>
      <c r="O96" s="1002"/>
      <c r="P96" s="1002"/>
      <c r="Q96" s="1002"/>
      <c r="R96" s="1002"/>
      <c r="S96" s="1002"/>
      <c r="T96" s="1002"/>
      <c r="U96" s="1002"/>
      <c r="V96" s="1002"/>
      <c r="W96" s="1002"/>
      <c r="X96" s="1002"/>
    </row>
    <row r="98" spans="1:26" s="217" customFormat="1" ht="12.75" customHeight="1" x14ac:dyDescent="0.2">
      <c r="A98" s="901" t="s">
        <v>451</v>
      </c>
      <c r="B98" s="1002"/>
      <c r="C98" s="1002"/>
      <c r="D98" s="1002"/>
      <c r="E98" s="1002"/>
      <c r="F98" s="1002"/>
      <c r="G98" s="1002"/>
      <c r="H98" s="1002"/>
      <c r="I98" s="1002"/>
      <c r="J98" s="1002"/>
      <c r="K98" s="1002"/>
      <c r="L98" s="1002"/>
      <c r="M98" s="1002"/>
      <c r="N98" s="1002"/>
      <c r="O98" s="1002"/>
      <c r="P98" s="1002">
        <f>SUM(P73:Q88)</f>
        <v>17149</v>
      </c>
      <c r="Q98" s="1002"/>
      <c r="R98" s="1002"/>
      <c r="S98" s="1002">
        <f>SUM(S73:S88)</f>
        <v>11259</v>
      </c>
      <c r="T98" s="1002">
        <f>SUM(T73:T88)</f>
        <v>16353</v>
      </c>
      <c r="U98" s="1002"/>
      <c r="V98" s="1002"/>
      <c r="W98" s="1002"/>
      <c r="X98" s="1002"/>
      <c r="Z98" s="90"/>
    </row>
  </sheetData>
  <mergeCells count="93">
    <mergeCell ref="A25:A26"/>
    <mergeCell ref="B25:B26"/>
    <mergeCell ref="A27:A28"/>
    <mergeCell ref="B27:B28"/>
    <mergeCell ref="A29:A30"/>
    <mergeCell ref="B29:B30"/>
    <mergeCell ref="A19:A20"/>
    <mergeCell ref="B19:B20"/>
    <mergeCell ref="A21:A22"/>
    <mergeCell ref="B21:B22"/>
    <mergeCell ref="A23:A24"/>
    <mergeCell ref="B23:B24"/>
    <mergeCell ref="B13:B14"/>
    <mergeCell ref="A15:A16"/>
    <mergeCell ref="B15:B16"/>
    <mergeCell ref="A17:A18"/>
    <mergeCell ref="B17:B18"/>
    <mergeCell ref="A67:A68"/>
    <mergeCell ref="B67:B68"/>
    <mergeCell ref="A69:A70"/>
    <mergeCell ref="B69:B70"/>
    <mergeCell ref="A94:X94"/>
    <mergeCell ref="A87:A88"/>
    <mergeCell ref="B87:B88"/>
    <mergeCell ref="A89:X89"/>
    <mergeCell ref="A90:X90"/>
    <mergeCell ref="A92:X92"/>
    <mergeCell ref="A85:A86"/>
    <mergeCell ref="B85:B86"/>
    <mergeCell ref="A79:A80"/>
    <mergeCell ref="B79:B80"/>
    <mergeCell ref="A81:A82"/>
    <mergeCell ref="A61:A62"/>
    <mergeCell ref="B61:B62"/>
    <mergeCell ref="A63:A64"/>
    <mergeCell ref="B63:B64"/>
    <mergeCell ref="A65:A66"/>
    <mergeCell ref="B65:B66"/>
    <mergeCell ref="A55:A56"/>
    <mergeCell ref="B55:B56"/>
    <mergeCell ref="A57:A58"/>
    <mergeCell ref="B57:B58"/>
    <mergeCell ref="A59:A60"/>
    <mergeCell ref="B59:B60"/>
    <mergeCell ref="A47:A48"/>
    <mergeCell ref="B47:B48"/>
    <mergeCell ref="A49:A50"/>
    <mergeCell ref="B49:B50"/>
    <mergeCell ref="A53:A54"/>
    <mergeCell ref="B53:B54"/>
    <mergeCell ref="A51:A52"/>
    <mergeCell ref="B51:B52"/>
    <mergeCell ref="A41:A42"/>
    <mergeCell ref="B41:B42"/>
    <mergeCell ref="A43:A44"/>
    <mergeCell ref="B43:B44"/>
    <mergeCell ref="A45:A46"/>
    <mergeCell ref="B45:B46"/>
    <mergeCell ref="A35:A36"/>
    <mergeCell ref="B35:B36"/>
    <mergeCell ref="A37:A38"/>
    <mergeCell ref="B37:B38"/>
    <mergeCell ref="A39:A40"/>
    <mergeCell ref="B39:B40"/>
    <mergeCell ref="A1:M1"/>
    <mergeCell ref="A31:A32"/>
    <mergeCell ref="B31:B32"/>
    <mergeCell ref="A33:A34"/>
    <mergeCell ref="B33:B34"/>
    <mergeCell ref="A3:A4"/>
    <mergeCell ref="B3:B4"/>
    <mergeCell ref="A5:A6"/>
    <mergeCell ref="B5:B6"/>
    <mergeCell ref="A7:A8"/>
    <mergeCell ref="B7:B8"/>
    <mergeCell ref="A9:A10"/>
    <mergeCell ref="B9:B10"/>
    <mergeCell ref="A11:A12"/>
    <mergeCell ref="B11:B12"/>
    <mergeCell ref="A13:A14"/>
    <mergeCell ref="A98:X98"/>
    <mergeCell ref="B81:B82"/>
    <mergeCell ref="A71:A72"/>
    <mergeCell ref="B71:B72"/>
    <mergeCell ref="A73:A74"/>
    <mergeCell ref="B73:B74"/>
    <mergeCell ref="A75:A76"/>
    <mergeCell ref="B75:B76"/>
    <mergeCell ref="A77:A78"/>
    <mergeCell ref="B77:B78"/>
    <mergeCell ref="A96:X96"/>
    <mergeCell ref="A83:A84"/>
    <mergeCell ref="B83:B84"/>
  </mergeCells>
  <pageMargins left="0.70866141732283472" right="0.70866141732283472" top="0.74803149606299213" bottom="0.74803149606299213" header="0.31496062992125984" footer="0.31496062992125984"/>
  <pageSetup paperSize="9" scale="34" orientation="portrait" r:id="rId1"/>
  <headerFooter>
    <oddHeader>&amp;C&amp;"Calibri,Regular"&amp;13SRAD Report 1957 Transport Statistics Manchester 2017</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pageSetUpPr fitToPage="1"/>
  </sheetPr>
  <dimension ref="A1:O12"/>
  <sheetViews>
    <sheetView zoomScaleNormal="100" workbookViewId="0">
      <selection activeCell="O4" sqref="O4"/>
    </sheetView>
  </sheetViews>
  <sheetFormatPr defaultRowHeight="12.75" x14ac:dyDescent="0.2"/>
  <cols>
    <col min="1" max="8" width="9.140625" style="2"/>
    <col min="9" max="9" width="9" style="2" customWidth="1"/>
    <col min="10" max="12" width="9.42578125" style="2" customWidth="1"/>
    <col min="13" max="16384" width="9.140625" style="2"/>
  </cols>
  <sheetData>
    <row r="1" spans="1:15" ht="15" x14ac:dyDescent="0.25">
      <c r="A1" s="591" t="s">
        <v>108</v>
      </c>
      <c r="L1" s="3"/>
    </row>
    <row r="2" spans="1:15" ht="96.75" customHeight="1" x14ac:dyDescent="0.2">
      <c r="A2" s="1012" t="s">
        <v>238</v>
      </c>
      <c r="B2" s="1013"/>
      <c r="C2" s="1013"/>
      <c r="D2" s="1013"/>
      <c r="E2" s="1013"/>
      <c r="F2" s="1013"/>
      <c r="G2" s="1013"/>
      <c r="H2" s="1013"/>
      <c r="I2" s="1013"/>
      <c r="J2" s="1013"/>
      <c r="K2" s="1013"/>
      <c r="L2" s="366"/>
    </row>
    <row r="3" spans="1:15" ht="27" customHeight="1" x14ac:dyDescent="0.2">
      <c r="A3" s="1012" t="s">
        <v>701</v>
      </c>
      <c r="B3" s="1013"/>
      <c r="C3" s="1013"/>
      <c r="D3" s="1013"/>
      <c r="E3" s="1013"/>
      <c r="F3" s="1013"/>
      <c r="G3" s="1013"/>
      <c r="H3" s="1013"/>
      <c r="I3" s="1013"/>
      <c r="J3" s="1013"/>
      <c r="K3" s="1013"/>
      <c r="L3" s="366"/>
    </row>
    <row r="4" spans="1:15" ht="68.25" customHeight="1" x14ac:dyDescent="0.2">
      <c r="A4" s="1012" t="s">
        <v>239</v>
      </c>
      <c r="B4" s="1013"/>
      <c r="C4" s="1013"/>
      <c r="D4" s="1013"/>
      <c r="E4" s="1013"/>
      <c r="F4" s="1013"/>
      <c r="G4" s="1013"/>
      <c r="H4" s="1013"/>
      <c r="I4" s="1013"/>
      <c r="J4" s="1013"/>
      <c r="K4" s="1013"/>
      <c r="L4" s="366"/>
    </row>
    <row r="5" spans="1:15" ht="27.75" customHeight="1" x14ac:dyDescent="0.25">
      <c r="A5" s="1023" t="s">
        <v>333</v>
      </c>
      <c r="B5" s="843"/>
      <c r="C5" s="843"/>
      <c r="D5" s="843"/>
      <c r="E5" s="843"/>
      <c r="F5" s="843"/>
      <c r="G5" s="843"/>
      <c r="H5" s="843"/>
      <c r="I5" s="843"/>
      <c r="J5" s="843"/>
      <c r="K5" s="843"/>
      <c r="L5" s="367"/>
    </row>
    <row r="6" spans="1:15" ht="6.75" customHeight="1" x14ac:dyDescent="0.2">
      <c r="A6" s="807"/>
      <c r="B6" s="807"/>
      <c r="C6" s="807"/>
      <c r="D6" s="807"/>
      <c r="E6" s="807"/>
      <c r="F6" s="807"/>
      <c r="G6" s="807"/>
      <c r="H6" s="807"/>
      <c r="I6" s="807"/>
      <c r="J6" s="807"/>
      <c r="K6" s="807"/>
    </row>
    <row r="7" spans="1:15" ht="19.5" customHeight="1" x14ac:dyDescent="0.25">
      <c r="A7" s="835" t="s">
        <v>696</v>
      </c>
      <c r="B7" s="836"/>
      <c r="C7" s="836"/>
      <c r="D7" s="836"/>
      <c r="E7" s="836"/>
      <c r="F7" s="836"/>
      <c r="G7" s="836"/>
      <c r="H7" s="836"/>
      <c r="I7" s="836"/>
      <c r="J7" s="836"/>
      <c r="K7" s="837"/>
      <c r="L7" s="1012"/>
      <c r="M7" s="1013"/>
      <c r="N7" s="1013"/>
      <c r="O7" s="1013"/>
    </row>
    <row r="8" spans="1:15" ht="12.75" customHeight="1" x14ac:dyDescent="0.2">
      <c r="A8" s="1014" t="s">
        <v>699</v>
      </c>
      <c r="B8" s="1015"/>
      <c r="C8" s="1015"/>
      <c r="D8" s="1015"/>
      <c r="E8" s="1015"/>
      <c r="F8" s="1015"/>
      <c r="G8" s="1015"/>
      <c r="H8" s="1015"/>
      <c r="I8" s="1015"/>
      <c r="J8" s="1015"/>
      <c r="K8" s="1016"/>
      <c r="L8" s="1012"/>
      <c r="M8" s="1013"/>
      <c r="N8" s="1013"/>
      <c r="O8" s="1013"/>
    </row>
    <row r="9" spans="1:15" ht="12.75" customHeight="1" x14ac:dyDescent="0.2">
      <c r="A9" s="1017"/>
      <c r="B9" s="1018"/>
      <c r="C9" s="1018"/>
      <c r="D9" s="1018"/>
      <c r="E9" s="1018"/>
      <c r="F9" s="1018"/>
      <c r="G9" s="1018"/>
      <c r="H9" s="1018"/>
      <c r="I9" s="1018"/>
      <c r="J9" s="1018"/>
      <c r="K9" s="1019"/>
      <c r="L9" s="1012"/>
      <c r="M9" s="1013"/>
      <c r="N9" s="1013"/>
      <c r="O9" s="1013"/>
    </row>
    <row r="10" spans="1:15" ht="54" customHeight="1" x14ac:dyDescent="0.2">
      <c r="A10" s="1017"/>
      <c r="B10" s="1018"/>
      <c r="C10" s="1018"/>
      <c r="D10" s="1018"/>
      <c r="E10" s="1018"/>
      <c r="F10" s="1018"/>
      <c r="G10" s="1018"/>
      <c r="H10" s="1018"/>
      <c r="I10" s="1018"/>
      <c r="J10" s="1018"/>
      <c r="K10" s="1019"/>
      <c r="L10" s="1012"/>
      <c r="M10" s="1013"/>
      <c r="N10" s="1013"/>
      <c r="O10" s="1013"/>
    </row>
    <row r="11" spans="1:15" x14ac:dyDescent="0.2">
      <c r="A11" s="1017"/>
      <c r="B11" s="1018"/>
      <c r="C11" s="1018"/>
      <c r="D11" s="1018"/>
      <c r="E11" s="1018"/>
      <c r="F11" s="1018"/>
      <c r="G11" s="1018"/>
      <c r="H11" s="1018"/>
      <c r="I11" s="1018"/>
      <c r="J11" s="1018"/>
      <c r="K11" s="1019"/>
    </row>
    <row r="12" spans="1:15" x14ac:dyDescent="0.2">
      <c r="A12" s="1020"/>
      <c r="B12" s="1021"/>
      <c r="C12" s="1021"/>
      <c r="D12" s="1021"/>
      <c r="E12" s="1021"/>
      <c r="F12" s="1021"/>
      <c r="G12" s="1021"/>
      <c r="H12" s="1021"/>
      <c r="I12" s="1021"/>
      <c r="J12" s="1021"/>
      <c r="K12" s="1022"/>
    </row>
  </sheetData>
  <mergeCells count="9">
    <mergeCell ref="L9:O9"/>
    <mergeCell ref="L10:O10"/>
    <mergeCell ref="A8:K12"/>
    <mergeCell ref="A5:K5"/>
    <mergeCell ref="A2:K2"/>
    <mergeCell ref="A3:K3"/>
    <mergeCell ref="A4:K4"/>
    <mergeCell ref="L7:O7"/>
    <mergeCell ref="L8:O8"/>
  </mergeCells>
  <pageMargins left="0.70866141732283472" right="0.70866141732283472" top="0.74803149606299213" bottom="0.74803149606299213" header="0.31496062992125984" footer="0.31496062992125984"/>
  <pageSetup paperSize="9" scale="64" orientation="portrait" r:id="rId1"/>
  <headerFooter>
    <oddHeader>&amp;C&amp;"Calibri,Regular"&amp;13SRAD Report No.2024 Transport Statistics Manchester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B48"/>
  <sheetViews>
    <sheetView zoomScaleNormal="100" workbookViewId="0">
      <selection activeCell="B24" sqref="B24"/>
    </sheetView>
  </sheetViews>
  <sheetFormatPr defaultRowHeight="15.75" x14ac:dyDescent="0.25"/>
  <cols>
    <col min="1" max="16384" width="9.140625" style="47"/>
  </cols>
  <sheetData>
    <row r="1" spans="1:2" s="644" customFormat="1" x14ac:dyDescent="0.25">
      <c r="A1" s="644" t="s">
        <v>624</v>
      </c>
    </row>
    <row r="2" spans="1:2" s="644" customFormat="1" x14ac:dyDescent="0.25">
      <c r="A2" s="644" t="s">
        <v>303</v>
      </c>
    </row>
    <row r="3" spans="1:2" x14ac:dyDescent="0.25">
      <c r="B3" s="46" t="s">
        <v>631</v>
      </c>
    </row>
    <row r="4" spans="1:2" x14ac:dyDescent="0.25">
      <c r="B4" s="46" t="s">
        <v>213</v>
      </c>
    </row>
    <row r="5" spans="1:2" x14ac:dyDescent="0.25">
      <c r="B5" s="46" t="s">
        <v>517</v>
      </c>
    </row>
    <row r="6" spans="1:2" x14ac:dyDescent="0.25">
      <c r="B6" s="46" t="s">
        <v>207</v>
      </c>
    </row>
    <row r="7" spans="1:2" x14ac:dyDescent="0.25">
      <c r="B7" s="46" t="s">
        <v>208</v>
      </c>
    </row>
    <row r="8" spans="1:2" s="644" customFormat="1" x14ac:dyDescent="0.25">
      <c r="A8" s="644" t="s">
        <v>304</v>
      </c>
      <c r="B8" s="645"/>
    </row>
    <row r="9" spans="1:2" x14ac:dyDescent="0.25">
      <c r="B9" s="46" t="s">
        <v>216</v>
      </c>
    </row>
    <row r="10" spans="1:2" x14ac:dyDescent="0.25">
      <c r="B10" s="46" t="s">
        <v>139</v>
      </c>
    </row>
    <row r="11" spans="1:2" x14ac:dyDescent="0.25">
      <c r="B11" s="46" t="s">
        <v>140</v>
      </c>
    </row>
    <row r="12" spans="1:2" x14ac:dyDescent="0.25">
      <c r="B12" s="46" t="s">
        <v>141</v>
      </c>
    </row>
    <row r="13" spans="1:2" x14ac:dyDescent="0.25">
      <c r="B13" s="46" t="s">
        <v>142</v>
      </c>
    </row>
    <row r="14" spans="1:2" s="644" customFormat="1" x14ac:dyDescent="0.25">
      <c r="A14" s="644" t="s">
        <v>305</v>
      </c>
      <c r="B14" s="645"/>
    </row>
    <row r="15" spans="1:2" x14ac:dyDescent="0.25">
      <c r="B15" s="46" t="s">
        <v>421</v>
      </c>
    </row>
    <row r="16" spans="1:2" x14ac:dyDescent="0.25">
      <c r="B16" s="46" t="s">
        <v>214</v>
      </c>
    </row>
    <row r="17" spans="1:2" x14ac:dyDescent="0.25">
      <c r="B17" s="46" t="s">
        <v>297</v>
      </c>
    </row>
    <row r="18" spans="1:2" x14ac:dyDescent="0.25">
      <c r="B18" s="46" t="s">
        <v>266</v>
      </c>
    </row>
    <row r="19" spans="1:2" x14ac:dyDescent="0.25">
      <c r="B19" s="46" t="s">
        <v>519</v>
      </c>
    </row>
    <row r="20" spans="1:2" x14ac:dyDescent="0.25">
      <c r="B20" s="46" t="s">
        <v>520</v>
      </c>
    </row>
    <row r="21" spans="1:2" x14ac:dyDescent="0.25">
      <c r="B21" s="46" t="s">
        <v>521</v>
      </c>
    </row>
    <row r="22" spans="1:2" x14ac:dyDescent="0.25">
      <c r="B22" s="46" t="s">
        <v>522</v>
      </c>
    </row>
    <row r="23" spans="1:2" s="644" customFormat="1" x14ac:dyDescent="0.25">
      <c r="A23" s="644" t="s">
        <v>306</v>
      </c>
      <c r="B23" s="645"/>
    </row>
    <row r="24" spans="1:2" x14ac:dyDescent="0.25">
      <c r="B24" s="46" t="s">
        <v>138</v>
      </c>
    </row>
    <row r="25" spans="1:2" x14ac:dyDescent="0.25">
      <c r="B25" s="46" t="s">
        <v>419</v>
      </c>
    </row>
    <row r="26" spans="1:2" x14ac:dyDescent="0.25">
      <c r="B26" s="46" t="s">
        <v>420</v>
      </c>
    </row>
    <row r="27" spans="1:2" x14ac:dyDescent="0.25">
      <c r="B27" s="46" t="s">
        <v>523</v>
      </c>
    </row>
    <row r="28" spans="1:2" x14ac:dyDescent="0.25">
      <c r="B28" s="46" t="s">
        <v>600</v>
      </c>
    </row>
    <row r="29" spans="1:2" x14ac:dyDescent="0.25">
      <c r="B29" s="46" t="s">
        <v>604</v>
      </c>
    </row>
    <row r="30" spans="1:2" x14ac:dyDescent="0.25">
      <c r="B30" s="46" t="s">
        <v>606</v>
      </c>
    </row>
    <row r="31" spans="1:2" x14ac:dyDescent="0.25">
      <c r="B31" s="46" t="s">
        <v>607</v>
      </c>
    </row>
    <row r="32" spans="1:2" x14ac:dyDescent="0.25">
      <c r="B32" s="46" t="s">
        <v>608</v>
      </c>
    </row>
    <row r="33" spans="1:2" x14ac:dyDescent="0.25">
      <c r="B33" s="46" t="s">
        <v>610</v>
      </c>
    </row>
    <row r="34" spans="1:2" x14ac:dyDescent="0.25">
      <c r="B34" s="46" t="s">
        <v>611</v>
      </c>
    </row>
    <row r="35" spans="1:2" s="644" customFormat="1" x14ac:dyDescent="0.25">
      <c r="A35" s="644" t="s">
        <v>307</v>
      </c>
      <c r="B35" s="645"/>
    </row>
    <row r="36" spans="1:2" x14ac:dyDescent="0.25">
      <c r="B36" s="46" t="s">
        <v>632</v>
      </c>
    </row>
    <row r="37" spans="1:2" x14ac:dyDescent="0.25">
      <c r="B37" s="46" t="s">
        <v>613</v>
      </c>
    </row>
    <row r="38" spans="1:2" s="644" customFormat="1" x14ac:dyDescent="0.25">
      <c r="A38" s="644" t="s">
        <v>308</v>
      </c>
      <c r="B38" s="645"/>
    </row>
    <row r="39" spans="1:2" x14ac:dyDescent="0.25">
      <c r="B39" s="46" t="s">
        <v>615</v>
      </c>
    </row>
    <row r="40" spans="1:2" x14ac:dyDescent="0.25">
      <c r="B40" s="46" t="s">
        <v>618</v>
      </c>
    </row>
    <row r="41" spans="1:2" x14ac:dyDescent="0.25">
      <c r="B41" s="46" t="s">
        <v>623</v>
      </c>
    </row>
    <row r="42" spans="1:2" s="644" customFormat="1" x14ac:dyDescent="0.25">
      <c r="A42" s="644" t="s">
        <v>309</v>
      </c>
      <c r="B42" s="645"/>
    </row>
    <row r="43" spans="1:2" x14ac:dyDescent="0.25">
      <c r="B43" s="46" t="s">
        <v>629</v>
      </c>
    </row>
    <row r="44" spans="1:2" x14ac:dyDescent="0.25">
      <c r="B44" s="46" t="s">
        <v>165</v>
      </c>
    </row>
    <row r="45" spans="1:2" s="644" customFormat="1" x14ac:dyDescent="0.25">
      <c r="A45" s="644" t="s">
        <v>335</v>
      </c>
      <c r="B45" s="645"/>
    </row>
    <row r="46" spans="1:2" x14ac:dyDescent="0.25">
      <c r="B46" s="656" t="s">
        <v>630</v>
      </c>
    </row>
    <row r="47" spans="1:2" x14ac:dyDescent="0.25">
      <c r="B47" s="656" t="s">
        <v>310</v>
      </c>
    </row>
    <row r="48" spans="1:2" x14ac:dyDescent="0.25">
      <c r="B48" s="656" t="s">
        <v>311</v>
      </c>
    </row>
  </sheetData>
  <phoneticPr fontId="0" type="noConversion"/>
  <hyperlinks>
    <hyperlink ref="B4" location="'Summary Growth Composition Cong'!A1" display="Summary Growth Composition Cong'" xr:uid="{00000000-0004-0000-0100-000000000000}"/>
    <hyperlink ref="B9" location="'Table 1 Motorway Growth'!A1" display="Table 1 Motorway Growth" xr:uid="{00000000-0004-0000-0100-000001000000}"/>
    <hyperlink ref="B10" location="'Table 2 A&amp;B Road Growth'!A1" display="Table 2 A&amp;B Road Growth" xr:uid="{00000000-0004-0000-0100-000002000000}"/>
    <hyperlink ref="B11" location="'Table 3  Growth from 1993 '!A1" display="Table 3  Growth from 1993 " xr:uid="{00000000-0004-0000-0100-000003000000}"/>
    <hyperlink ref="B12" location="'Table 4  Vehicle KM'!A1" display="Table 4  Vehicle KM" xr:uid="{00000000-0004-0000-0100-000004000000}"/>
    <hyperlink ref="B13" location="'Table 5  Traffic Composition'!A1" display="Table 5  Traffic Composition" xr:uid="{00000000-0004-0000-0100-000005000000}"/>
    <hyperlink ref="B15" location="'Tabs 6&amp; 7 Rail Corridor'!A1" display="Tables 6 &amp; 7 Trend in Rail Patronage" xr:uid="{00000000-0004-0000-0100-000006000000}"/>
    <hyperlink ref="B24" location="'Key Centre Notes'!A1" display="Key Centre Notes" xr:uid="{00000000-0004-0000-0100-000007000000}"/>
    <hyperlink ref="B27" location="'Tab 15 Key Centre Surveys AM'!A1" display="Table 15 Key Centre Survey Summary by Site AM" xr:uid="{00000000-0004-0000-0100-000008000000}"/>
    <hyperlink ref="B29" location="'Tab 17  KC Traffic Trend'!A1" display="Table 17 Key Centre Traffic Trend" xr:uid="{00000000-0004-0000-0100-000009000000}"/>
    <hyperlink ref="B30" location="'Tabs 18 &amp; 19 KC Car Occupancy'!A1" display="Tables 17 &amp; 18  Key Centre Car Occupancy" xr:uid="{00000000-0004-0000-0100-00000A000000}"/>
    <hyperlink ref="B31" location="'Table 20 Rail KC'!A1" display="Table 20 Rail to Key Centre " xr:uid="{00000000-0004-0000-0100-00000B000000}"/>
    <hyperlink ref="B33" location="'Tabs 22 Walk to KC'!A1" display="Table 22 Walk to Key centre" xr:uid="{00000000-0004-0000-0100-00000C000000}"/>
    <hyperlink ref="B34" location="'Table 23 KC Car&amp;Non-carTrips '!A1" display="Table 23 Key Centre Car&amp; Non-carTrips " xr:uid="{00000000-0004-0000-0100-00000D000000}"/>
    <hyperlink ref="B39" location="'Table 29  LTP3 KSI Trend  '!Print_Area" display="Table 29 LTP3 KSI Trend  " xr:uid="{00000000-0004-0000-0100-00000E000000}"/>
    <hyperlink ref="B40" location="'Table 30 LTP3 KSI Rate Trend'!A1" display="Table 30 LTP3 KSI Rate Trend" xr:uid="{00000000-0004-0000-0100-00000F000000}"/>
    <hyperlink ref="B43" location="'Tabs 35 &amp; 36 Congestion'!A1" display="Tables 35 &amp; 36 Congestion" xr:uid="{00000000-0004-0000-0100-000010000000}"/>
    <hyperlink ref="B44" location="'Congestion Graphs'!A1" display="Congestion Graphs" xr:uid="{00000000-0004-0000-0100-000011000000}"/>
    <hyperlink ref="B5" location="'Summary Rail &amp; Metro'!A1" display="Summary Rail &amp; Metrolink" xr:uid="{00000000-0004-0000-0100-000012000000}"/>
    <hyperlink ref="B3" location="'Summary Key Facts Road Traffic'!A1" display="Summary Key Facts  Road Traffic" xr:uid="{00000000-0004-0000-0100-000013000000}"/>
    <hyperlink ref="B6" location="'Summary Key Centre'!A1" display="Summary Key Centre" xr:uid="{00000000-0004-0000-0100-000014000000}"/>
    <hyperlink ref="B7" location="'Summary Road Casualties'!A1" display="Summary Road Casualties" xr:uid="{00000000-0004-0000-0100-000015000000}"/>
    <hyperlink ref="B25" location="'Cordon Map'!A1" display="Cordon Map" xr:uid="{00000000-0004-0000-0100-000016000000}"/>
    <hyperlink ref="B16" location="'Tabs 8-10 Rail Stations'!A1" display="Table 8 Rail Patronage" xr:uid="{00000000-0004-0000-0100-000017000000}"/>
    <hyperlink ref="B17" location="'Tabs 8-10 Rail Stations'!A1" display="Table 9 Boarders and Alighters at Rail stations AM Pk" xr:uid="{00000000-0004-0000-0100-000018000000}"/>
    <hyperlink ref="B18" location="'Tabs 8-10 Rail Stations'!A1" display="Table 10 Rail Trends Off-peak" xr:uid="{00000000-0004-0000-0100-000019000000}"/>
    <hyperlink ref="B20" location="'Table 12 CityZone Oct17'!Print_Area" display="Table 12 Metrolink Patronage City Zone Weekday" xr:uid="{00000000-0004-0000-0100-00001A000000}"/>
    <hyperlink ref="B41" location="'Tabs 31-34 Accidents'!A1" display="Tables 31 to 34 Accidents" xr:uid="{00000000-0004-0000-0100-00001B000000}"/>
    <hyperlink ref="B28" location="'Tab 16 Key Centre Surveys OP'!A1" display="Table 16 Key Centre Survey Summary by Site OP" xr:uid="{00000000-0004-0000-0100-00001C000000}"/>
    <hyperlink ref="B32" location="'Table 21 Metro KC'!A1" display="Table 21 Metro to Key Centre " xr:uid="{00000000-0004-0000-0100-00001D000000}"/>
    <hyperlink ref="B36" location="'Tabs 24-26 NOMA Traffic'!Print_Area" display="Tables 24-26 NOMA Traffic" xr:uid="{00000000-0004-0000-0100-00001E000000}"/>
    <hyperlink ref="B37" location="'Tabs 27 &amp; 28 WalkCycle NOMA'!A1" display="Tables 27 &amp; 28 Walk &amp; Cycle NOMA" xr:uid="{00000000-0004-0000-0100-00001F000000}"/>
    <hyperlink ref="B26" location="'NOMA Cordon Map'!A1" display="NOMA Cordon Map" xr:uid="{00000000-0004-0000-0100-000020000000}"/>
    <hyperlink ref="B19" location="'Table 11 ML Patronage'!Print_Area" display="Table 11 Metrolink Inbound Boarders and Alighters" xr:uid="{00000000-0004-0000-0100-000021000000}"/>
    <hyperlink ref="B21" location="'Tab 13  ML Trends Pk'!Print_Area" display="Table 13 Metrolink Trends AM Peak" xr:uid="{00000000-0004-0000-0100-000022000000}"/>
    <hyperlink ref="B22" location="'Tabs 14 ML Trends Off-pk'!Print_Area" display="Table 14 Metrolink Trends Off-peak" xr:uid="{00000000-0004-0000-0100-000023000000}"/>
  </hyperlinks>
  <pageMargins left="0.70866141732283472" right="0.70866141732283472" top="0.74803149606299213" bottom="0.74803149606299213" header="0.31496062992125984" footer="0.31496062992125984"/>
  <pageSetup paperSize="9" scale="74" orientation="portrait" r:id="rId1"/>
  <headerFooter>
    <oddHeader>&amp;C&amp;"Calibri,Regular"&amp;13SRAD Report 1957 Transport Statistics Manchester 2017</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fitToPage="1"/>
  </sheetPr>
  <dimension ref="A1"/>
  <sheetViews>
    <sheetView zoomScaleNormal="100" workbookViewId="0">
      <selection activeCell="O4" sqref="O4"/>
    </sheetView>
  </sheetViews>
  <sheetFormatPr defaultRowHeight="15" x14ac:dyDescent="0.25"/>
  <cols>
    <col min="1" max="16384" width="9.140625" style="1"/>
  </cols>
  <sheetData/>
  <pageMargins left="0.70866141732283472" right="0.70866141732283472" top="0.74803149606299213" bottom="0.74803149606299213" header="0.31496062992125984" footer="0.31496062992125984"/>
  <pageSetup paperSize="9" scale="86" orientation="landscape" r:id="rId1"/>
  <headerFooter>
    <oddHeader>&amp;C&amp;"Calibri,Regular"&amp;14SRAD Report No.2024 Transport Statistics Manchester 2018</oddHeader>
  </headerFooter>
  <rowBreaks count="1" manualBreakCount="1">
    <brk id="43"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
  <sheetViews>
    <sheetView zoomScale="86" zoomScaleNormal="86" zoomScalePageLayoutView="50" workbookViewId="0">
      <selection activeCell="O4" sqref="O4"/>
    </sheetView>
  </sheetViews>
  <sheetFormatPr defaultRowHeight="15" x14ac:dyDescent="0.25"/>
  <cols>
    <col min="1" max="16384" width="9.140625" style="1"/>
  </cols>
  <sheetData/>
  <pageMargins left="0.70866141732283472" right="0.70866141732283472" top="0.74803149606299213" bottom="0.74803149606299213" header="0.31496062992125984" footer="0.31496062992125984"/>
  <pageSetup paperSize="9" scale="78" orientation="landscape" r:id="rId1"/>
  <headerFooter>
    <oddHeader>&amp;C&amp;"Calibri,Regular"&amp;13SRAD Report No.2024 Transport Statistics Manchester 2018</oddHeader>
  </headerFooter>
  <rowBreaks count="1" manualBreakCount="1">
    <brk id="43"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83"/>
  <sheetViews>
    <sheetView topLeftCell="A43" zoomScale="75" zoomScaleNormal="75" zoomScalePageLayoutView="75" workbookViewId="0">
      <selection activeCell="R50" sqref="R50"/>
    </sheetView>
  </sheetViews>
  <sheetFormatPr defaultRowHeight="15" x14ac:dyDescent="0.25"/>
  <cols>
    <col min="1" max="1" width="7.7109375" style="734" customWidth="1"/>
    <col min="2" max="2" width="35.42578125" style="735" customWidth="1"/>
    <col min="3" max="3" width="7" style="735" bestFit="1" customWidth="1"/>
    <col min="4" max="4" width="6.42578125" style="735" customWidth="1"/>
    <col min="5" max="5" width="6.7109375" style="735" customWidth="1"/>
    <col min="6" max="6" width="8" style="735" customWidth="1"/>
    <col min="7" max="7" width="9" style="735" customWidth="1"/>
    <col min="8" max="8" width="10.5703125" style="735" customWidth="1"/>
    <col min="9" max="9" width="11.140625" style="735" bestFit="1" customWidth="1"/>
    <col min="10" max="10" width="10.28515625" style="735" customWidth="1"/>
    <col min="11" max="11" width="10" style="735" customWidth="1"/>
    <col min="12" max="12" width="8.28515625" style="735" customWidth="1"/>
    <col min="13" max="13" width="8.5703125" style="735" customWidth="1"/>
    <col min="14" max="14" width="11.28515625" style="735" bestFit="1" customWidth="1"/>
    <col min="15" max="15" width="13.140625" style="735" bestFit="1" customWidth="1"/>
    <col min="16" max="17" width="9.140625" style="735"/>
    <col min="18" max="20" width="9.140625" style="827"/>
    <col min="21" max="21" width="10.42578125" style="827" bestFit="1" customWidth="1"/>
    <col min="22" max="16384" width="9.140625" style="735"/>
  </cols>
  <sheetData>
    <row r="1" spans="1:21" ht="15.75" thickTop="1" x14ac:dyDescent="0.25">
      <c r="A1" s="1032" t="s">
        <v>647</v>
      </c>
      <c r="B1" s="1033"/>
      <c r="C1" s="1033"/>
      <c r="D1" s="1033"/>
      <c r="E1" s="1033"/>
      <c r="F1" s="1033"/>
      <c r="G1" s="1033"/>
      <c r="H1" s="1033"/>
      <c r="I1" s="1033"/>
      <c r="J1" s="1033"/>
      <c r="K1" s="1033"/>
      <c r="L1" s="1033"/>
      <c r="M1" s="1033"/>
      <c r="N1" s="1034"/>
      <c r="O1" s="1035"/>
    </row>
    <row r="2" spans="1:21" ht="30" customHeight="1" x14ac:dyDescent="0.25">
      <c r="A2" s="753" t="s">
        <v>110</v>
      </c>
      <c r="B2" s="754" t="s">
        <v>118</v>
      </c>
      <c r="C2" s="755" t="s">
        <v>2</v>
      </c>
      <c r="D2" s="755" t="s">
        <v>524</v>
      </c>
      <c r="E2" s="755" t="s">
        <v>525</v>
      </c>
      <c r="F2" s="755" t="s">
        <v>5</v>
      </c>
      <c r="G2" s="756" t="s">
        <v>526</v>
      </c>
      <c r="H2" s="756" t="s">
        <v>218</v>
      </c>
      <c r="I2" s="756" t="s">
        <v>527</v>
      </c>
      <c r="J2" s="756" t="s">
        <v>528</v>
      </c>
      <c r="K2" s="756" t="s">
        <v>529</v>
      </c>
      <c r="L2" s="756" t="s">
        <v>16</v>
      </c>
      <c r="M2" s="756" t="s">
        <v>14</v>
      </c>
      <c r="N2" s="756" t="s">
        <v>530</v>
      </c>
      <c r="O2" s="757" t="s">
        <v>531</v>
      </c>
    </row>
    <row r="3" spans="1:21" ht="15.75" x14ac:dyDescent="0.25">
      <c r="A3" s="618">
        <v>85301</v>
      </c>
      <c r="B3" s="341" t="s">
        <v>532</v>
      </c>
      <c r="C3" s="823">
        <v>905</v>
      </c>
      <c r="D3" s="823">
        <v>103</v>
      </c>
      <c r="E3" s="823">
        <v>22</v>
      </c>
      <c r="F3" s="823">
        <v>25</v>
      </c>
      <c r="G3" s="823">
        <v>13</v>
      </c>
      <c r="H3" s="824">
        <v>1.4309954751131222</v>
      </c>
      <c r="I3" s="823">
        <v>1295.0509049773757</v>
      </c>
      <c r="J3" s="823">
        <v>79</v>
      </c>
      <c r="K3" s="825">
        <v>733</v>
      </c>
      <c r="L3" s="823">
        <v>933</v>
      </c>
      <c r="M3" s="823"/>
      <c r="N3" s="823"/>
      <c r="O3" s="758">
        <f>SUM(I3:N3)</f>
        <v>3040.0509049773755</v>
      </c>
      <c r="Q3" s="759"/>
      <c r="R3" s="828">
        <v>1.4309954751131222</v>
      </c>
      <c r="S3" s="829">
        <v>1295.0509049773757</v>
      </c>
      <c r="T3" s="830">
        <f>H3-R3</f>
        <v>0</v>
      </c>
      <c r="U3" s="830">
        <f>I3-S3</f>
        <v>0</v>
      </c>
    </row>
    <row r="4" spans="1:21" ht="15.75" x14ac:dyDescent="0.25">
      <c r="A4" s="618">
        <v>85302</v>
      </c>
      <c r="B4" s="341" t="s">
        <v>533</v>
      </c>
      <c r="C4" s="823">
        <v>578</v>
      </c>
      <c r="D4" s="823">
        <v>56</v>
      </c>
      <c r="E4" s="823">
        <v>9</v>
      </c>
      <c r="F4" s="823">
        <v>40</v>
      </c>
      <c r="G4" s="823">
        <v>10</v>
      </c>
      <c r="H4" s="824">
        <v>1.4444444444444444</v>
      </c>
      <c r="I4" s="823">
        <v>834.88888888888891</v>
      </c>
      <c r="J4" s="823">
        <v>59</v>
      </c>
      <c r="K4" s="825">
        <v>1040</v>
      </c>
      <c r="L4" s="823">
        <v>1302</v>
      </c>
      <c r="M4" s="823"/>
      <c r="N4" s="823"/>
      <c r="O4" s="758">
        <f t="shared" ref="O4:O67" si="0">SUM(I4:N4)</f>
        <v>3235.8888888888887</v>
      </c>
      <c r="Q4" s="759"/>
      <c r="R4" s="828">
        <v>1.4444444444444444</v>
      </c>
      <c r="S4" s="829">
        <v>834.88888888888891</v>
      </c>
      <c r="T4" s="830">
        <f t="shared" ref="T4:T67" si="1">H4-R4</f>
        <v>0</v>
      </c>
      <c r="U4" s="830">
        <f t="shared" ref="U4:U67" si="2">I4-S4</f>
        <v>0</v>
      </c>
    </row>
    <row r="5" spans="1:21" ht="15.75" x14ac:dyDescent="0.25">
      <c r="A5" s="618">
        <v>85303</v>
      </c>
      <c r="B5" s="341" t="s">
        <v>601</v>
      </c>
      <c r="C5" s="823" t="s">
        <v>535</v>
      </c>
      <c r="D5" s="823" t="s">
        <v>535</v>
      </c>
      <c r="E5" s="823" t="s">
        <v>535</v>
      </c>
      <c r="F5" s="823" t="s">
        <v>535</v>
      </c>
      <c r="G5" s="823" t="s">
        <v>535</v>
      </c>
      <c r="H5" s="824"/>
      <c r="I5" s="823" t="s">
        <v>535</v>
      </c>
      <c r="J5" s="823">
        <v>9</v>
      </c>
      <c r="K5" s="825" t="s">
        <v>535</v>
      </c>
      <c r="L5" s="823">
        <v>748</v>
      </c>
      <c r="M5" s="823"/>
      <c r="N5" s="823"/>
      <c r="O5" s="758">
        <f t="shared" si="0"/>
        <v>757</v>
      </c>
      <c r="Q5" s="759"/>
      <c r="R5" s="828"/>
      <c r="S5" s="829" t="s">
        <v>535</v>
      </c>
      <c r="T5" s="830">
        <f t="shared" si="1"/>
        <v>0</v>
      </c>
      <c r="U5" s="830" t="e">
        <f t="shared" si="2"/>
        <v>#VALUE!</v>
      </c>
    </row>
    <row r="6" spans="1:21" ht="15.75" x14ac:dyDescent="0.25">
      <c r="A6" s="618">
        <v>85304</v>
      </c>
      <c r="B6" s="341" t="s">
        <v>536</v>
      </c>
      <c r="C6" s="823">
        <v>942</v>
      </c>
      <c r="D6" s="823">
        <v>82</v>
      </c>
      <c r="E6" s="823">
        <v>23</v>
      </c>
      <c r="F6" s="823">
        <v>89</v>
      </c>
      <c r="G6" s="823">
        <v>8</v>
      </c>
      <c r="H6" s="824">
        <v>1.2686890574214518</v>
      </c>
      <c r="I6" s="823">
        <v>1195.1050920910075</v>
      </c>
      <c r="J6" s="823">
        <v>49</v>
      </c>
      <c r="K6" s="825">
        <v>3084</v>
      </c>
      <c r="L6" s="823">
        <v>517</v>
      </c>
      <c r="M6" s="823"/>
      <c r="N6" s="823"/>
      <c r="O6" s="758">
        <f t="shared" si="0"/>
        <v>4845.1050920910075</v>
      </c>
      <c r="Q6" s="759"/>
      <c r="R6" s="828">
        <v>1.2686890574214518</v>
      </c>
      <c r="S6" s="829">
        <v>1195.1050920910075</v>
      </c>
      <c r="T6" s="830">
        <f t="shared" si="1"/>
        <v>0</v>
      </c>
      <c r="U6" s="830">
        <f t="shared" si="2"/>
        <v>0</v>
      </c>
    </row>
    <row r="7" spans="1:21" ht="15.75" x14ac:dyDescent="0.25">
      <c r="A7" s="618">
        <v>85305</v>
      </c>
      <c r="B7" s="341" t="s">
        <v>537</v>
      </c>
      <c r="C7" s="823">
        <v>301</v>
      </c>
      <c r="D7" s="823">
        <v>28</v>
      </c>
      <c r="E7" s="823">
        <v>7</v>
      </c>
      <c r="F7" s="823">
        <v>1</v>
      </c>
      <c r="G7" s="823">
        <v>0</v>
      </c>
      <c r="H7" s="817">
        <v>1.2810081961347051</v>
      </c>
      <c r="I7" s="823">
        <v>385.58346703654621</v>
      </c>
      <c r="J7" s="823">
        <v>9</v>
      </c>
      <c r="K7" s="825" t="s">
        <v>535</v>
      </c>
      <c r="L7" s="823">
        <v>141</v>
      </c>
      <c r="M7" s="823"/>
      <c r="N7" s="823"/>
      <c r="O7" s="758">
        <f t="shared" si="0"/>
        <v>535.58346703654615</v>
      </c>
      <c r="Q7" s="759"/>
      <c r="R7" s="828">
        <v>1.2810081961347051</v>
      </c>
      <c r="S7" s="829">
        <v>385.58346703654621</v>
      </c>
      <c r="T7" s="830">
        <f t="shared" si="1"/>
        <v>0</v>
      </c>
      <c r="U7" s="830">
        <f t="shared" si="2"/>
        <v>0</v>
      </c>
    </row>
    <row r="8" spans="1:21" ht="15.75" x14ac:dyDescent="0.25">
      <c r="A8" s="618">
        <v>85306</v>
      </c>
      <c r="B8" s="341" t="s">
        <v>538</v>
      </c>
      <c r="C8" s="823">
        <v>70</v>
      </c>
      <c r="D8" s="823">
        <v>10</v>
      </c>
      <c r="E8" s="823">
        <v>5</v>
      </c>
      <c r="F8" s="823">
        <v>83</v>
      </c>
      <c r="G8" s="823">
        <v>1</v>
      </c>
      <c r="H8" s="817">
        <v>1.2810081961347051</v>
      </c>
      <c r="I8" s="823">
        <v>89.67057372942935</v>
      </c>
      <c r="J8" s="823">
        <v>57</v>
      </c>
      <c r="K8" s="825">
        <v>3007</v>
      </c>
      <c r="L8" s="823">
        <v>601</v>
      </c>
      <c r="M8" s="823"/>
      <c r="N8" s="823"/>
      <c r="O8" s="758">
        <f t="shared" si="0"/>
        <v>3754.6705737294292</v>
      </c>
      <c r="Q8" s="759"/>
      <c r="R8" s="828">
        <v>1.2810081961347051</v>
      </c>
      <c r="S8" s="829">
        <v>89.67057372942935</v>
      </c>
      <c r="T8" s="830">
        <f t="shared" si="1"/>
        <v>0</v>
      </c>
      <c r="U8" s="830">
        <f t="shared" si="2"/>
        <v>0</v>
      </c>
    </row>
    <row r="9" spans="1:21" ht="15.75" x14ac:dyDescent="0.25">
      <c r="A9" s="618">
        <v>85307</v>
      </c>
      <c r="B9" s="341" t="s">
        <v>539</v>
      </c>
      <c r="C9" s="823">
        <v>10</v>
      </c>
      <c r="D9" s="823">
        <v>0</v>
      </c>
      <c r="E9" s="823">
        <v>1</v>
      </c>
      <c r="F9" s="823">
        <v>0</v>
      </c>
      <c r="G9" s="823">
        <v>0</v>
      </c>
      <c r="H9" s="817">
        <v>1.2810081961347051</v>
      </c>
      <c r="I9" s="823">
        <v>12.81008196134705</v>
      </c>
      <c r="J9" s="823">
        <v>3</v>
      </c>
      <c r="K9" s="825" t="s">
        <v>535</v>
      </c>
      <c r="L9" s="823">
        <v>28</v>
      </c>
      <c r="M9" s="823"/>
      <c r="N9" s="823"/>
      <c r="O9" s="758">
        <f t="shared" si="0"/>
        <v>43.810081961347052</v>
      </c>
      <c r="Q9" s="759"/>
      <c r="R9" s="828">
        <v>1.2810081961347051</v>
      </c>
      <c r="S9" s="829">
        <v>12.81008196134705</v>
      </c>
      <c r="T9" s="830">
        <f t="shared" si="1"/>
        <v>0</v>
      </c>
      <c r="U9" s="830">
        <f t="shared" si="2"/>
        <v>0</v>
      </c>
    </row>
    <row r="10" spans="1:21" ht="15.75" x14ac:dyDescent="0.25">
      <c r="A10" s="618">
        <v>85308</v>
      </c>
      <c r="B10" s="341" t="s">
        <v>540</v>
      </c>
      <c r="C10" s="823">
        <v>2</v>
      </c>
      <c r="D10" s="823">
        <v>1</v>
      </c>
      <c r="E10" s="823">
        <v>0</v>
      </c>
      <c r="F10" s="823">
        <v>0</v>
      </c>
      <c r="G10" s="823">
        <v>0</v>
      </c>
      <c r="H10" s="817">
        <v>1.2810081961347051</v>
      </c>
      <c r="I10" s="823">
        <v>2.5620163922694101</v>
      </c>
      <c r="J10" s="823">
        <v>0</v>
      </c>
      <c r="K10" s="825" t="s">
        <v>535</v>
      </c>
      <c r="L10" s="823">
        <v>16</v>
      </c>
      <c r="M10" s="823"/>
      <c r="N10" s="823"/>
      <c r="O10" s="758">
        <f t="shared" si="0"/>
        <v>18.56201639226941</v>
      </c>
      <c r="Q10" s="759"/>
      <c r="R10" s="828">
        <v>1.2810081961347051</v>
      </c>
      <c r="S10" s="829">
        <v>2.5620163922694101</v>
      </c>
      <c r="T10" s="830">
        <f t="shared" si="1"/>
        <v>0</v>
      </c>
      <c r="U10" s="830">
        <f t="shared" si="2"/>
        <v>0</v>
      </c>
    </row>
    <row r="11" spans="1:21" ht="15.75" x14ac:dyDescent="0.25">
      <c r="A11" s="618">
        <v>85309</v>
      </c>
      <c r="B11" s="341" t="s">
        <v>541</v>
      </c>
      <c r="C11" s="823">
        <v>555</v>
      </c>
      <c r="D11" s="823">
        <v>64</v>
      </c>
      <c r="E11" s="823">
        <v>6</v>
      </c>
      <c r="F11" s="823">
        <v>1</v>
      </c>
      <c r="G11" s="823">
        <v>12</v>
      </c>
      <c r="H11" s="824">
        <v>1.2828467153284671</v>
      </c>
      <c r="I11" s="823">
        <v>711.97992700729924</v>
      </c>
      <c r="J11" s="823">
        <v>42</v>
      </c>
      <c r="K11" s="825" t="s">
        <v>535</v>
      </c>
      <c r="L11" s="823">
        <v>665</v>
      </c>
      <c r="M11" s="823"/>
      <c r="N11" s="823"/>
      <c r="O11" s="758">
        <f t="shared" si="0"/>
        <v>1418.9799270072992</v>
      </c>
      <c r="P11" s="759"/>
      <c r="Q11" s="759"/>
      <c r="R11" s="828">
        <v>1.2828467153284671</v>
      </c>
      <c r="S11" s="829">
        <v>711.97992700729924</v>
      </c>
      <c r="T11" s="830">
        <f t="shared" si="1"/>
        <v>0</v>
      </c>
      <c r="U11" s="830">
        <f t="shared" si="2"/>
        <v>0</v>
      </c>
    </row>
    <row r="12" spans="1:21" ht="15.75" x14ac:dyDescent="0.25">
      <c r="A12" s="618">
        <v>85310</v>
      </c>
      <c r="B12" s="341" t="s">
        <v>542</v>
      </c>
      <c r="C12" s="823" t="s">
        <v>535</v>
      </c>
      <c r="D12" s="823" t="s">
        <v>535</v>
      </c>
      <c r="E12" s="823" t="s">
        <v>535</v>
      </c>
      <c r="F12" s="823" t="s">
        <v>535</v>
      </c>
      <c r="G12" s="823" t="s">
        <v>535</v>
      </c>
      <c r="H12" s="824" t="s">
        <v>535</v>
      </c>
      <c r="I12" s="823" t="s">
        <v>535</v>
      </c>
      <c r="J12" s="823">
        <v>0</v>
      </c>
      <c r="K12" s="825" t="s">
        <v>535</v>
      </c>
      <c r="L12" s="823">
        <v>1</v>
      </c>
      <c r="M12" s="823"/>
      <c r="N12" s="823"/>
      <c r="O12" s="758">
        <f t="shared" si="0"/>
        <v>1</v>
      </c>
      <c r="Q12" s="759"/>
      <c r="R12" s="828" t="s">
        <v>535</v>
      </c>
      <c r="S12" s="829" t="s">
        <v>535</v>
      </c>
      <c r="T12" s="830" t="e">
        <f t="shared" si="1"/>
        <v>#VALUE!</v>
      </c>
      <c r="U12" s="830" t="e">
        <f t="shared" si="2"/>
        <v>#VALUE!</v>
      </c>
    </row>
    <row r="13" spans="1:21" ht="15.75" x14ac:dyDescent="0.25">
      <c r="A13" s="618">
        <v>85311</v>
      </c>
      <c r="B13" s="341" t="s">
        <v>543</v>
      </c>
      <c r="C13" s="823">
        <v>424</v>
      </c>
      <c r="D13" s="823">
        <v>62</v>
      </c>
      <c r="E13" s="823">
        <v>6</v>
      </c>
      <c r="F13" s="823">
        <v>1</v>
      </c>
      <c r="G13" s="823">
        <v>1</v>
      </c>
      <c r="H13" s="817">
        <v>1.2810081961347051</v>
      </c>
      <c r="I13" s="823">
        <v>543.14747516111493</v>
      </c>
      <c r="J13" s="823">
        <v>4</v>
      </c>
      <c r="K13" s="825" t="s">
        <v>535</v>
      </c>
      <c r="L13" s="823">
        <v>34</v>
      </c>
      <c r="M13" s="823"/>
      <c r="N13" s="823"/>
      <c r="O13" s="758">
        <f t="shared" si="0"/>
        <v>581.14747516111493</v>
      </c>
      <c r="Q13" s="759"/>
      <c r="R13" s="828">
        <v>1.2810081961347051</v>
      </c>
      <c r="S13" s="829">
        <v>543.14747516111493</v>
      </c>
      <c r="T13" s="830">
        <f t="shared" si="1"/>
        <v>0</v>
      </c>
      <c r="U13" s="830">
        <f t="shared" si="2"/>
        <v>0</v>
      </c>
    </row>
    <row r="14" spans="1:21" ht="15.75" x14ac:dyDescent="0.25">
      <c r="A14" s="618">
        <v>85312</v>
      </c>
      <c r="B14" s="341" t="s">
        <v>544</v>
      </c>
      <c r="C14" s="823">
        <v>816</v>
      </c>
      <c r="D14" s="823">
        <v>54</v>
      </c>
      <c r="E14" s="823">
        <v>3</v>
      </c>
      <c r="F14" s="823">
        <v>0</v>
      </c>
      <c r="G14" s="823">
        <v>9</v>
      </c>
      <c r="H14" s="817">
        <v>1.2810081961347051</v>
      </c>
      <c r="I14" s="823">
        <v>1045.3026880459192</v>
      </c>
      <c r="J14" s="823">
        <v>38</v>
      </c>
      <c r="K14" s="825" t="s">
        <v>535</v>
      </c>
      <c r="L14" s="823">
        <v>55</v>
      </c>
      <c r="M14" s="823"/>
      <c r="N14" s="823"/>
      <c r="O14" s="758">
        <f t="shared" si="0"/>
        <v>1138.3026880459192</v>
      </c>
      <c r="Q14" s="759"/>
      <c r="R14" s="828">
        <v>1.2810081961347051</v>
      </c>
      <c r="S14" s="829">
        <v>1045.3026880459192</v>
      </c>
      <c r="T14" s="830">
        <f t="shared" si="1"/>
        <v>0</v>
      </c>
      <c r="U14" s="830">
        <f t="shared" si="2"/>
        <v>0</v>
      </c>
    </row>
    <row r="15" spans="1:21" ht="15.75" x14ac:dyDescent="0.25">
      <c r="A15" s="618">
        <v>85313</v>
      </c>
      <c r="B15" s="341" t="s">
        <v>545</v>
      </c>
      <c r="C15" s="823">
        <v>44</v>
      </c>
      <c r="D15" s="823">
        <v>9</v>
      </c>
      <c r="E15" s="823">
        <v>5</v>
      </c>
      <c r="F15" s="823">
        <v>0</v>
      </c>
      <c r="G15" s="823">
        <v>0</v>
      </c>
      <c r="H15" s="817">
        <v>1.2810081961347051</v>
      </c>
      <c r="I15" s="823">
        <v>56.36436062992702</v>
      </c>
      <c r="J15" s="823">
        <v>9</v>
      </c>
      <c r="K15" s="825" t="s">
        <v>535</v>
      </c>
      <c r="L15" s="823">
        <v>177</v>
      </c>
      <c r="M15" s="823"/>
      <c r="N15" s="823"/>
      <c r="O15" s="758">
        <f t="shared" si="0"/>
        <v>242.36436062992703</v>
      </c>
      <c r="Q15" s="759"/>
      <c r="R15" s="828">
        <v>1.2810081961347051</v>
      </c>
      <c r="S15" s="829">
        <v>56.36436062992702</v>
      </c>
      <c r="T15" s="830">
        <f t="shared" si="1"/>
        <v>0</v>
      </c>
      <c r="U15" s="830">
        <f t="shared" si="2"/>
        <v>0</v>
      </c>
    </row>
    <row r="16" spans="1:21" ht="15.75" x14ac:dyDescent="0.25">
      <c r="A16" s="618">
        <v>85314</v>
      </c>
      <c r="B16" s="341" t="s">
        <v>546</v>
      </c>
      <c r="C16" s="823" t="s">
        <v>535</v>
      </c>
      <c r="D16" s="823" t="s">
        <v>535</v>
      </c>
      <c r="E16" s="823" t="s">
        <v>535</v>
      </c>
      <c r="F16" s="823" t="s">
        <v>535</v>
      </c>
      <c r="G16" s="823" t="s">
        <v>535</v>
      </c>
      <c r="H16" s="824" t="s">
        <v>535</v>
      </c>
      <c r="I16" s="823" t="s">
        <v>535</v>
      </c>
      <c r="J16" s="823">
        <v>2</v>
      </c>
      <c r="K16" s="825" t="s">
        <v>535</v>
      </c>
      <c r="L16" s="823">
        <v>62</v>
      </c>
      <c r="M16" s="823"/>
      <c r="N16" s="823"/>
      <c r="O16" s="758">
        <f t="shared" si="0"/>
        <v>64</v>
      </c>
      <c r="Q16" s="759"/>
      <c r="R16" s="828" t="s">
        <v>535</v>
      </c>
      <c r="S16" s="829" t="s">
        <v>535</v>
      </c>
      <c r="T16" s="830" t="e">
        <f t="shared" si="1"/>
        <v>#VALUE!</v>
      </c>
      <c r="U16" s="830" t="e">
        <f t="shared" si="2"/>
        <v>#VALUE!</v>
      </c>
    </row>
    <row r="17" spans="1:21" ht="15.75" x14ac:dyDescent="0.25">
      <c r="A17" s="618">
        <v>85315</v>
      </c>
      <c r="B17" s="341" t="s">
        <v>547</v>
      </c>
      <c r="C17" s="823">
        <v>768</v>
      </c>
      <c r="D17" s="823">
        <v>67</v>
      </c>
      <c r="E17" s="823">
        <v>13</v>
      </c>
      <c r="F17" s="823">
        <v>13</v>
      </c>
      <c r="G17" s="823">
        <v>6</v>
      </c>
      <c r="H17" s="817">
        <v>1.2810081961347051</v>
      </c>
      <c r="I17" s="823">
        <v>983.81429463145355</v>
      </c>
      <c r="J17" s="823">
        <v>23</v>
      </c>
      <c r="K17" s="825" t="s">
        <v>535</v>
      </c>
      <c r="L17" s="823">
        <v>165</v>
      </c>
      <c r="M17" s="823"/>
      <c r="N17" s="823"/>
      <c r="O17" s="758">
        <f t="shared" si="0"/>
        <v>1171.8142946314535</v>
      </c>
      <c r="Q17" s="759"/>
      <c r="R17" s="828">
        <v>1.2810081961347051</v>
      </c>
      <c r="S17" s="829">
        <v>983.81429463145355</v>
      </c>
      <c r="T17" s="830">
        <f t="shared" si="1"/>
        <v>0</v>
      </c>
      <c r="U17" s="830">
        <f t="shared" si="2"/>
        <v>0</v>
      </c>
    </row>
    <row r="18" spans="1:21" ht="15.75" x14ac:dyDescent="0.25">
      <c r="A18" s="618">
        <v>85316</v>
      </c>
      <c r="B18" s="341" t="s">
        <v>548</v>
      </c>
      <c r="C18" s="823">
        <v>620</v>
      </c>
      <c r="D18" s="823">
        <v>81</v>
      </c>
      <c r="E18" s="823">
        <v>23</v>
      </c>
      <c r="F18" s="823">
        <v>18</v>
      </c>
      <c r="G18" s="823">
        <v>9</v>
      </c>
      <c r="H18" s="817">
        <v>1.2810081961347051</v>
      </c>
      <c r="I18" s="823">
        <v>794.2250816035172</v>
      </c>
      <c r="J18" s="823">
        <v>36</v>
      </c>
      <c r="K18" s="825">
        <v>892</v>
      </c>
      <c r="L18" s="823">
        <v>269</v>
      </c>
      <c r="M18" s="823"/>
      <c r="N18" s="823"/>
      <c r="O18" s="758">
        <f t="shared" si="0"/>
        <v>1991.2250816035171</v>
      </c>
      <c r="Q18" s="759"/>
      <c r="R18" s="828">
        <v>1.2810081961347051</v>
      </c>
      <c r="S18" s="829">
        <v>794.2250816035172</v>
      </c>
      <c r="T18" s="830">
        <f t="shared" si="1"/>
        <v>0</v>
      </c>
      <c r="U18" s="830">
        <f t="shared" si="2"/>
        <v>0</v>
      </c>
    </row>
    <row r="19" spans="1:21" ht="15.75" x14ac:dyDescent="0.25">
      <c r="A19" s="618">
        <v>85317</v>
      </c>
      <c r="B19" s="341" t="s">
        <v>549</v>
      </c>
      <c r="C19" s="823">
        <v>1287</v>
      </c>
      <c r="D19" s="823">
        <v>121</v>
      </c>
      <c r="E19" s="823">
        <v>15</v>
      </c>
      <c r="F19" s="823">
        <v>81</v>
      </c>
      <c r="G19" s="823">
        <v>20</v>
      </c>
      <c r="H19" s="824">
        <v>1.3855898653998417</v>
      </c>
      <c r="I19" s="823">
        <v>1783.2541567695964</v>
      </c>
      <c r="J19" s="823">
        <v>116</v>
      </c>
      <c r="K19" s="825">
        <v>3121</v>
      </c>
      <c r="L19" s="823">
        <v>326</v>
      </c>
      <c r="M19" s="823"/>
      <c r="N19" s="823"/>
      <c r="O19" s="758">
        <f t="shared" si="0"/>
        <v>5346.2541567695962</v>
      </c>
      <c r="Q19" s="759"/>
      <c r="R19" s="828">
        <v>1.3855898653998417</v>
      </c>
      <c r="S19" s="829">
        <v>1783.2541567695964</v>
      </c>
      <c r="T19" s="830">
        <f t="shared" si="1"/>
        <v>0</v>
      </c>
      <c r="U19" s="830">
        <f t="shared" si="2"/>
        <v>0</v>
      </c>
    </row>
    <row r="20" spans="1:21" ht="15.75" x14ac:dyDescent="0.25">
      <c r="A20" s="618">
        <v>85318</v>
      </c>
      <c r="B20" s="341" t="s">
        <v>550</v>
      </c>
      <c r="C20" s="823">
        <v>889</v>
      </c>
      <c r="D20" s="823">
        <v>66</v>
      </c>
      <c r="E20" s="823">
        <v>19</v>
      </c>
      <c r="F20" s="823">
        <v>2</v>
      </c>
      <c r="G20" s="823">
        <v>9</v>
      </c>
      <c r="H20" s="824">
        <v>1.2491467576791808</v>
      </c>
      <c r="I20" s="823">
        <v>1110.4914675767918</v>
      </c>
      <c r="J20" s="823">
        <v>225</v>
      </c>
      <c r="K20" s="825">
        <v>830</v>
      </c>
      <c r="L20" s="823">
        <v>741</v>
      </c>
      <c r="M20" s="823"/>
      <c r="N20" s="823"/>
      <c r="O20" s="758">
        <f t="shared" si="0"/>
        <v>2906.4914675767918</v>
      </c>
      <c r="Q20" s="759"/>
      <c r="R20" s="828">
        <v>1.2491467576791808</v>
      </c>
      <c r="S20" s="829">
        <v>1110.4914675767918</v>
      </c>
      <c r="T20" s="830">
        <f t="shared" si="1"/>
        <v>0</v>
      </c>
      <c r="U20" s="830">
        <f t="shared" si="2"/>
        <v>0</v>
      </c>
    </row>
    <row r="21" spans="1:21" ht="15.75" x14ac:dyDescent="0.25">
      <c r="A21" s="618">
        <v>85319</v>
      </c>
      <c r="B21" s="341" t="s">
        <v>551</v>
      </c>
      <c r="C21" s="823">
        <v>179</v>
      </c>
      <c r="D21" s="823">
        <v>50</v>
      </c>
      <c r="E21" s="823">
        <v>27</v>
      </c>
      <c r="F21" s="823">
        <v>237</v>
      </c>
      <c r="G21" s="823">
        <v>4</v>
      </c>
      <c r="H21" s="824">
        <v>1.2011494252873562</v>
      </c>
      <c r="I21" s="823">
        <v>215.00574712643677</v>
      </c>
      <c r="J21" s="823">
        <v>666</v>
      </c>
      <c r="K21" s="825">
        <v>4418</v>
      </c>
      <c r="L21" s="823">
        <v>843</v>
      </c>
      <c r="M21" s="823"/>
      <c r="N21" s="823"/>
      <c r="O21" s="758">
        <f t="shared" si="0"/>
        <v>6142.0057471264372</v>
      </c>
      <c r="Q21" s="759"/>
      <c r="R21" s="828">
        <v>1.2011494252873562</v>
      </c>
      <c r="S21" s="829">
        <v>215.00574712643677</v>
      </c>
      <c r="T21" s="830">
        <f t="shared" si="1"/>
        <v>0</v>
      </c>
      <c r="U21" s="830">
        <f t="shared" si="2"/>
        <v>0</v>
      </c>
    </row>
    <row r="22" spans="1:21" ht="15.75" x14ac:dyDescent="0.25">
      <c r="A22" s="760" t="s">
        <v>655</v>
      </c>
      <c r="B22" s="410" t="s">
        <v>552</v>
      </c>
      <c r="C22" s="823">
        <v>1142</v>
      </c>
      <c r="D22" s="823">
        <v>87</v>
      </c>
      <c r="E22" s="823">
        <v>20</v>
      </c>
      <c r="F22" s="823">
        <v>17</v>
      </c>
      <c r="G22" s="823">
        <v>5</v>
      </c>
      <c r="H22" s="824">
        <v>1.3157407407407407</v>
      </c>
      <c r="I22" s="823">
        <v>1502.5759259259257</v>
      </c>
      <c r="J22" s="823">
        <v>29</v>
      </c>
      <c r="K22" s="825">
        <v>447</v>
      </c>
      <c r="L22" s="823">
        <v>32</v>
      </c>
      <c r="M22" s="823"/>
      <c r="N22" s="823"/>
      <c r="O22" s="758">
        <f t="shared" si="0"/>
        <v>2010.5759259259257</v>
      </c>
      <c r="Q22" s="759"/>
      <c r="R22" s="828">
        <v>1.3157407407407407</v>
      </c>
      <c r="S22" s="829">
        <v>1502.5759259259257</v>
      </c>
      <c r="T22" s="830">
        <f t="shared" si="1"/>
        <v>0</v>
      </c>
      <c r="U22" s="830">
        <f t="shared" si="2"/>
        <v>0</v>
      </c>
    </row>
    <row r="23" spans="1:21" ht="15.75" x14ac:dyDescent="0.25">
      <c r="A23" s="760" t="s">
        <v>656</v>
      </c>
      <c r="B23" s="410" t="s">
        <v>553</v>
      </c>
      <c r="C23" s="823">
        <v>1785</v>
      </c>
      <c r="D23" s="823">
        <v>82</v>
      </c>
      <c r="E23" s="823">
        <v>26</v>
      </c>
      <c r="F23" s="823">
        <v>13</v>
      </c>
      <c r="G23" s="823">
        <v>28</v>
      </c>
      <c r="H23" s="824">
        <v>1.1996596710153149</v>
      </c>
      <c r="I23" s="823">
        <v>2141.392512762337</v>
      </c>
      <c r="J23" s="823">
        <v>104</v>
      </c>
      <c r="K23" s="825">
        <v>321</v>
      </c>
      <c r="L23" s="823">
        <v>321</v>
      </c>
      <c r="M23" s="823"/>
      <c r="N23" s="823"/>
      <c r="O23" s="758">
        <f t="shared" si="0"/>
        <v>2887.392512762337</v>
      </c>
      <c r="Q23" s="759"/>
      <c r="R23" s="828">
        <v>1.1996596710153149</v>
      </c>
      <c r="S23" s="829">
        <v>2141.392512762337</v>
      </c>
      <c r="T23" s="830">
        <f t="shared" si="1"/>
        <v>0</v>
      </c>
      <c r="U23" s="830">
        <f t="shared" si="2"/>
        <v>0</v>
      </c>
    </row>
    <row r="24" spans="1:21" ht="15.75" x14ac:dyDescent="0.25">
      <c r="A24" s="760" t="s">
        <v>657</v>
      </c>
      <c r="B24" s="410" t="s">
        <v>554</v>
      </c>
      <c r="C24" s="823">
        <v>45</v>
      </c>
      <c r="D24" s="823">
        <v>5</v>
      </c>
      <c r="E24" s="823">
        <v>0</v>
      </c>
      <c r="F24" s="823">
        <v>0</v>
      </c>
      <c r="G24" s="823">
        <v>0</v>
      </c>
      <c r="H24" s="817">
        <v>1.2810081961347051</v>
      </c>
      <c r="I24" s="823">
        <v>57.645368826061727</v>
      </c>
      <c r="J24" s="823">
        <v>0</v>
      </c>
      <c r="K24" s="825" t="s">
        <v>535</v>
      </c>
      <c r="L24" s="823" t="s">
        <v>535</v>
      </c>
      <c r="M24" s="823"/>
      <c r="N24" s="823"/>
      <c r="O24" s="758">
        <f t="shared" si="0"/>
        <v>57.645368826061727</v>
      </c>
      <c r="Q24" s="759"/>
      <c r="R24" s="828">
        <v>1.2810081961347051</v>
      </c>
      <c r="S24" s="829">
        <v>57.645368826061727</v>
      </c>
      <c r="T24" s="830">
        <f t="shared" si="1"/>
        <v>0</v>
      </c>
      <c r="U24" s="830">
        <f t="shared" si="2"/>
        <v>0</v>
      </c>
    </row>
    <row r="25" spans="1:21" ht="15.75" x14ac:dyDescent="0.25">
      <c r="A25" s="760" t="s">
        <v>658</v>
      </c>
      <c r="B25" s="410" t="s">
        <v>555</v>
      </c>
      <c r="C25" s="823">
        <v>19</v>
      </c>
      <c r="D25" s="823">
        <v>2</v>
      </c>
      <c r="E25" s="823">
        <v>10</v>
      </c>
      <c r="F25" s="823">
        <v>0</v>
      </c>
      <c r="G25" s="823">
        <v>0</v>
      </c>
      <c r="H25" s="817">
        <v>1.2810081961347051</v>
      </c>
      <c r="I25" s="823">
        <v>24.339155726559397</v>
      </c>
      <c r="J25" s="823">
        <v>57</v>
      </c>
      <c r="K25" s="825" t="s">
        <v>535</v>
      </c>
      <c r="L25" s="823">
        <v>153</v>
      </c>
      <c r="M25" s="823"/>
      <c r="N25" s="823"/>
      <c r="O25" s="758">
        <f t="shared" si="0"/>
        <v>234.3391557265594</v>
      </c>
      <c r="Q25" s="759"/>
      <c r="R25" s="828">
        <v>1.2810081961347051</v>
      </c>
      <c r="S25" s="829">
        <v>24.339155726559397</v>
      </c>
      <c r="T25" s="830">
        <f t="shared" si="1"/>
        <v>0</v>
      </c>
      <c r="U25" s="830">
        <f t="shared" si="2"/>
        <v>0</v>
      </c>
    </row>
    <row r="26" spans="1:21" ht="15.75" x14ac:dyDescent="0.25">
      <c r="A26" s="760" t="s">
        <v>659</v>
      </c>
      <c r="B26" s="410" t="s">
        <v>556</v>
      </c>
      <c r="C26" s="823">
        <v>1096</v>
      </c>
      <c r="D26" s="823">
        <v>89</v>
      </c>
      <c r="E26" s="823">
        <v>35</v>
      </c>
      <c r="F26" s="823">
        <v>5</v>
      </c>
      <c r="G26" s="823">
        <v>21</v>
      </c>
      <c r="H26" s="824">
        <v>1.2455482661668229</v>
      </c>
      <c r="I26" s="823">
        <v>1365.1208997188378</v>
      </c>
      <c r="J26" s="823">
        <v>317</v>
      </c>
      <c r="K26" s="825">
        <v>144</v>
      </c>
      <c r="L26" s="823">
        <v>623</v>
      </c>
      <c r="M26" s="823"/>
      <c r="N26" s="823"/>
      <c r="O26" s="758">
        <f t="shared" si="0"/>
        <v>2449.1208997188378</v>
      </c>
      <c r="Q26" s="759"/>
      <c r="R26" s="828">
        <v>1.2455482661668229</v>
      </c>
      <c r="S26" s="829">
        <v>1365.1208997188378</v>
      </c>
      <c r="T26" s="830">
        <f t="shared" si="1"/>
        <v>0</v>
      </c>
      <c r="U26" s="830">
        <f t="shared" si="2"/>
        <v>0</v>
      </c>
    </row>
    <row r="27" spans="1:21" ht="15.75" x14ac:dyDescent="0.25">
      <c r="A27" s="618">
        <v>85327</v>
      </c>
      <c r="B27" s="341" t="s">
        <v>557</v>
      </c>
      <c r="C27" s="823">
        <v>822</v>
      </c>
      <c r="D27" s="823">
        <v>99</v>
      </c>
      <c r="E27" s="823">
        <v>31</v>
      </c>
      <c r="F27" s="823">
        <v>128</v>
      </c>
      <c r="G27" s="823">
        <v>11</v>
      </c>
      <c r="H27" s="824">
        <v>1.2941176470588236</v>
      </c>
      <c r="I27" s="823">
        <v>1063.7647058823529</v>
      </c>
      <c r="J27" s="823">
        <v>68</v>
      </c>
      <c r="K27" s="825">
        <v>3889</v>
      </c>
      <c r="L27" s="823">
        <v>420</v>
      </c>
      <c r="M27" s="823"/>
      <c r="N27" s="823"/>
      <c r="O27" s="758">
        <f t="shared" si="0"/>
        <v>5440.7647058823532</v>
      </c>
      <c r="Q27" s="759"/>
      <c r="R27" s="828">
        <v>1.2941176470588236</v>
      </c>
      <c r="S27" s="829">
        <v>1063.7647058823529</v>
      </c>
      <c r="T27" s="830">
        <f t="shared" si="1"/>
        <v>0</v>
      </c>
      <c r="U27" s="830">
        <f t="shared" si="2"/>
        <v>0</v>
      </c>
    </row>
    <row r="28" spans="1:21" ht="15.75" x14ac:dyDescent="0.25">
      <c r="A28" s="618">
        <v>85328</v>
      </c>
      <c r="B28" s="341" t="s">
        <v>558</v>
      </c>
      <c r="C28" s="823">
        <v>788</v>
      </c>
      <c r="D28" s="823">
        <v>67</v>
      </c>
      <c r="E28" s="823">
        <v>30</v>
      </c>
      <c r="F28" s="823">
        <v>27</v>
      </c>
      <c r="G28" s="823">
        <v>8</v>
      </c>
      <c r="H28" s="824">
        <v>1.317769130998703</v>
      </c>
      <c r="I28" s="823">
        <v>1038.402075226978</v>
      </c>
      <c r="J28" s="823">
        <v>49</v>
      </c>
      <c r="K28" s="825">
        <v>619</v>
      </c>
      <c r="L28" s="823">
        <v>412</v>
      </c>
      <c r="M28" s="823"/>
      <c r="N28" s="823"/>
      <c r="O28" s="758">
        <f t="shared" si="0"/>
        <v>2118.402075226978</v>
      </c>
      <c r="Q28" s="759"/>
      <c r="R28" s="828">
        <v>1.317769130998703</v>
      </c>
      <c r="S28" s="829">
        <v>1038.402075226978</v>
      </c>
      <c r="T28" s="830">
        <f t="shared" si="1"/>
        <v>0</v>
      </c>
      <c r="U28" s="830">
        <f t="shared" si="2"/>
        <v>0</v>
      </c>
    </row>
    <row r="29" spans="1:21" ht="15.75" x14ac:dyDescent="0.25">
      <c r="A29" s="618">
        <v>85329</v>
      </c>
      <c r="B29" s="341" t="s">
        <v>559</v>
      </c>
      <c r="C29" s="823" t="s">
        <v>535</v>
      </c>
      <c r="D29" s="823" t="s">
        <v>535</v>
      </c>
      <c r="E29" s="823" t="s">
        <v>535</v>
      </c>
      <c r="F29" s="823" t="s">
        <v>535</v>
      </c>
      <c r="G29" s="823" t="s">
        <v>535</v>
      </c>
      <c r="H29" s="824" t="s">
        <v>535</v>
      </c>
      <c r="I29" s="823" t="s">
        <v>535</v>
      </c>
      <c r="J29" s="823">
        <v>0</v>
      </c>
      <c r="K29" s="825" t="s">
        <v>535</v>
      </c>
      <c r="L29" s="823" t="s">
        <v>535</v>
      </c>
      <c r="M29" s="823">
        <v>2168</v>
      </c>
      <c r="N29" s="823"/>
      <c r="O29" s="758">
        <f t="shared" si="0"/>
        <v>2168</v>
      </c>
      <c r="Q29" s="759"/>
      <c r="R29" s="828" t="s">
        <v>535</v>
      </c>
      <c r="S29" s="829" t="s">
        <v>535</v>
      </c>
      <c r="T29" s="830" t="e">
        <f t="shared" si="1"/>
        <v>#VALUE!</v>
      </c>
      <c r="U29" s="830" t="e">
        <f t="shared" si="2"/>
        <v>#VALUE!</v>
      </c>
    </row>
    <row r="30" spans="1:21" ht="15.75" x14ac:dyDescent="0.25">
      <c r="A30" s="618">
        <v>85330</v>
      </c>
      <c r="B30" s="341" t="s">
        <v>560</v>
      </c>
      <c r="C30" s="823" t="s">
        <v>535</v>
      </c>
      <c r="D30" s="823" t="s">
        <v>535</v>
      </c>
      <c r="E30" s="823" t="s">
        <v>535</v>
      </c>
      <c r="F30" s="823" t="s">
        <v>535</v>
      </c>
      <c r="G30" s="823" t="s">
        <v>535</v>
      </c>
      <c r="H30" s="824" t="s">
        <v>535</v>
      </c>
      <c r="I30" s="823" t="s">
        <v>535</v>
      </c>
      <c r="J30" s="823">
        <v>0</v>
      </c>
      <c r="K30" s="825" t="s">
        <v>535</v>
      </c>
      <c r="L30" s="823" t="s">
        <v>535</v>
      </c>
      <c r="M30" s="823">
        <v>1364</v>
      </c>
      <c r="N30" s="823"/>
      <c r="O30" s="758">
        <f t="shared" si="0"/>
        <v>1364</v>
      </c>
      <c r="Q30" s="759"/>
      <c r="R30" s="828" t="s">
        <v>535</v>
      </c>
      <c r="S30" s="829" t="s">
        <v>535</v>
      </c>
      <c r="T30" s="830" t="e">
        <f t="shared" si="1"/>
        <v>#VALUE!</v>
      </c>
      <c r="U30" s="830" t="e">
        <f t="shared" si="2"/>
        <v>#VALUE!</v>
      </c>
    </row>
    <row r="31" spans="1:21" ht="15.75" x14ac:dyDescent="0.25">
      <c r="A31" s="618">
        <v>85331</v>
      </c>
      <c r="B31" s="341" t="s">
        <v>561</v>
      </c>
      <c r="C31" s="823" t="s">
        <v>535</v>
      </c>
      <c r="D31" s="823" t="s">
        <v>535</v>
      </c>
      <c r="E31" s="823" t="s">
        <v>535</v>
      </c>
      <c r="F31" s="823" t="s">
        <v>535</v>
      </c>
      <c r="G31" s="823" t="s">
        <v>535</v>
      </c>
      <c r="H31" s="824" t="s">
        <v>535</v>
      </c>
      <c r="I31" s="823" t="s">
        <v>535</v>
      </c>
      <c r="J31" s="823">
        <v>0</v>
      </c>
      <c r="K31" s="825" t="s">
        <v>535</v>
      </c>
      <c r="L31" s="823" t="s">
        <v>535</v>
      </c>
      <c r="M31" s="823">
        <v>4973</v>
      </c>
      <c r="N31" s="823"/>
      <c r="O31" s="758">
        <f t="shared" si="0"/>
        <v>4973</v>
      </c>
      <c r="Q31" s="759"/>
      <c r="R31" s="828" t="s">
        <v>535</v>
      </c>
      <c r="S31" s="829" t="s">
        <v>535</v>
      </c>
      <c r="T31" s="830" t="e">
        <f t="shared" si="1"/>
        <v>#VALUE!</v>
      </c>
      <c r="U31" s="830" t="e">
        <f t="shared" si="2"/>
        <v>#VALUE!</v>
      </c>
    </row>
    <row r="32" spans="1:21" ht="15.75" x14ac:dyDescent="0.25">
      <c r="A32" s="618">
        <v>85332</v>
      </c>
      <c r="B32" s="341" t="s">
        <v>562</v>
      </c>
      <c r="C32" s="823" t="s">
        <v>535</v>
      </c>
      <c r="D32" s="823" t="s">
        <v>535</v>
      </c>
      <c r="E32" s="823" t="s">
        <v>535</v>
      </c>
      <c r="F32" s="823" t="s">
        <v>535</v>
      </c>
      <c r="G32" s="823" t="s">
        <v>535</v>
      </c>
      <c r="H32" s="824" t="s">
        <v>535</v>
      </c>
      <c r="I32" s="823" t="s">
        <v>535</v>
      </c>
      <c r="J32" s="823">
        <v>0</v>
      </c>
      <c r="K32" s="825" t="s">
        <v>535</v>
      </c>
      <c r="L32" s="823" t="s">
        <v>535</v>
      </c>
      <c r="M32" s="823">
        <v>15132</v>
      </c>
      <c r="N32" s="823"/>
      <c r="O32" s="758">
        <f t="shared" si="0"/>
        <v>15132</v>
      </c>
      <c r="Q32" s="759"/>
      <c r="R32" s="828" t="s">
        <v>535</v>
      </c>
      <c r="S32" s="829" t="s">
        <v>535</v>
      </c>
      <c r="T32" s="830" t="e">
        <f t="shared" si="1"/>
        <v>#VALUE!</v>
      </c>
      <c r="U32" s="830" t="e">
        <f t="shared" si="2"/>
        <v>#VALUE!</v>
      </c>
    </row>
    <row r="33" spans="1:21" ht="15.75" x14ac:dyDescent="0.25">
      <c r="A33" s="618">
        <v>85333</v>
      </c>
      <c r="B33" s="341" t="s">
        <v>563</v>
      </c>
      <c r="C33" s="823" t="s">
        <v>535</v>
      </c>
      <c r="D33" s="823" t="s">
        <v>535</v>
      </c>
      <c r="E33" s="823" t="s">
        <v>535</v>
      </c>
      <c r="F33" s="823" t="s">
        <v>535</v>
      </c>
      <c r="G33" s="823" t="s">
        <v>535</v>
      </c>
      <c r="H33" s="824" t="s">
        <v>535</v>
      </c>
      <c r="I33" s="823" t="s">
        <v>535</v>
      </c>
      <c r="J33" s="823">
        <v>0</v>
      </c>
      <c r="K33" s="825" t="s">
        <v>535</v>
      </c>
      <c r="L33" s="823" t="s">
        <v>535</v>
      </c>
      <c r="M33" s="823">
        <v>5072</v>
      </c>
      <c r="N33" s="823"/>
      <c r="O33" s="758">
        <f t="shared" si="0"/>
        <v>5072</v>
      </c>
      <c r="Q33" s="759"/>
      <c r="R33" s="828" t="s">
        <v>535</v>
      </c>
      <c r="S33" s="829" t="s">
        <v>535</v>
      </c>
      <c r="T33" s="830" t="e">
        <f t="shared" si="1"/>
        <v>#VALUE!</v>
      </c>
      <c r="U33" s="830" t="e">
        <f t="shared" si="2"/>
        <v>#VALUE!</v>
      </c>
    </row>
    <row r="34" spans="1:21" ht="15.75" x14ac:dyDescent="0.25">
      <c r="A34" s="618">
        <v>85335</v>
      </c>
      <c r="B34" s="341" t="s">
        <v>564</v>
      </c>
      <c r="C34" s="823" t="s">
        <v>535</v>
      </c>
      <c r="D34" s="823" t="s">
        <v>535</v>
      </c>
      <c r="E34" s="823" t="s">
        <v>535</v>
      </c>
      <c r="F34" s="823" t="s">
        <v>535</v>
      </c>
      <c r="G34" s="823" t="s">
        <v>535</v>
      </c>
      <c r="H34" s="824" t="s">
        <v>535</v>
      </c>
      <c r="I34" s="823" t="s">
        <v>535</v>
      </c>
      <c r="J34" s="823">
        <v>1</v>
      </c>
      <c r="K34" s="825" t="s">
        <v>535</v>
      </c>
      <c r="L34" s="823">
        <v>236</v>
      </c>
      <c r="M34" s="823"/>
      <c r="N34" s="823"/>
      <c r="O34" s="758">
        <f t="shared" si="0"/>
        <v>237</v>
      </c>
      <c r="Q34" s="759"/>
      <c r="R34" s="828" t="s">
        <v>535</v>
      </c>
      <c r="S34" s="829" t="s">
        <v>535</v>
      </c>
      <c r="T34" s="830" t="e">
        <f t="shared" si="1"/>
        <v>#VALUE!</v>
      </c>
      <c r="U34" s="830" t="e">
        <f t="shared" si="2"/>
        <v>#VALUE!</v>
      </c>
    </row>
    <row r="35" spans="1:21" ht="15.75" x14ac:dyDescent="0.25">
      <c r="A35" s="618">
        <v>85336</v>
      </c>
      <c r="B35" s="341" t="s">
        <v>565</v>
      </c>
      <c r="C35" s="823" t="s">
        <v>535</v>
      </c>
      <c r="D35" s="823" t="s">
        <v>535</v>
      </c>
      <c r="E35" s="823" t="s">
        <v>535</v>
      </c>
      <c r="F35" s="823" t="s">
        <v>535</v>
      </c>
      <c r="G35" s="823" t="s">
        <v>535</v>
      </c>
      <c r="H35" s="824" t="s">
        <v>535</v>
      </c>
      <c r="I35" s="823" t="s">
        <v>535</v>
      </c>
      <c r="J35" s="823">
        <v>20</v>
      </c>
      <c r="K35" s="825" t="s">
        <v>535</v>
      </c>
      <c r="L35" s="823">
        <v>553</v>
      </c>
      <c r="M35" s="823"/>
      <c r="N35" s="823"/>
      <c r="O35" s="758">
        <f t="shared" si="0"/>
        <v>573</v>
      </c>
      <c r="Q35" s="759"/>
      <c r="R35" s="828" t="s">
        <v>535</v>
      </c>
      <c r="S35" s="829" t="s">
        <v>535</v>
      </c>
      <c r="T35" s="830" t="e">
        <f t="shared" si="1"/>
        <v>#VALUE!</v>
      </c>
      <c r="U35" s="830" t="e">
        <f t="shared" si="2"/>
        <v>#VALUE!</v>
      </c>
    </row>
    <row r="36" spans="1:21" ht="15.75" x14ac:dyDescent="0.25">
      <c r="A36" s="618">
        <v>85337</v>
      </c>
      <c r="B36" s="341" t="s">
        <v>566</v>
      </c>
      <c r="C36" s="823" t="s">
        <v>535</v>
      </c>
      <c r="D36" s="823" t="s">
        <v>535</v>
      </c>
      <c r="E36" s="823" t="s">
        <v>535</v>
      </c>
      <c r="F36" s="823" t="s">
        <v>535</v>
      </c>
      <c r="G36" s="823" t="s">
        <v>535</v>
      </c>
      <c r="H36" s="824" t="s">
        <v>535</v>
      </c>
      <c r="I36" s="823"/>
      <c r="J36" s="823">
        <v>5</v>
      </c>
      <c r="K36" s="825" t="s">
        <v>535</v>
      </c>
      <c r="L36" s="823">
        <v>28</v>
      </c>
      <c r="M36" s="823"/>
      <c r="N36" s="823"/>
      <c r="O36" s="758">
        <f t="shared" si="0"/>
        <v>33</v>
      </c>
      <c r="Q36" s="759"/>
      <c r="R36" s="828" t="s">
        <v>535</v>
      </c>
      <c r="S36" s="829"/>
      <c r="T36" s="830" t="e">
        <f t="shared" si="1"/>
        <v>#VALUE!</v>
      </c>
      <c r="U36" s="830">
        <f t="shared" si="2"/>
        <v>0</v>
      </c>
    </row>
    <row r="37" spans="1:21" ht="15.75" x14ac:dyDescent="0.25">
      <c r="A37" s="618">
        <v>85339</v>
      </c>
      <c r="B37" s="341" t="s">
        <v>567</v>
      </c>
      <c r="C37" s="823" t="s">
        <v>535</v>
      </c>
      <c r="D37" s="823" t="s">
        <v>535</v>
      </c>
      <c r="E37" s="823" t="s">
        <v>535</v>
      </c>
      <c r="F37" s="823" t="s">
        <v>535</v>
      </c>
      <c r="G37" s="823" t="s">
        <v>535</v>
      </c>
      <c r="H37" s="824" t="s">
        <v>535</v>
      </c>
      <c r="I37" s="823" t="s">
        <v>535</v>
      </c>
      <c r="J37" s="823">
        <v>45</v>
      </c>
      <c r="K37" s="825" t="s">
        <v>535</v>
      </c>
      <c r="L37" s="823">
        <v>131</v>
      </c>
      <c r="M37" s="823"/>
      <c r="N37" s="823"/>
      <c r="O37" s="758">
        <f t="shared" si="0"/>
        <v>176</v>
      </c>
      <c r="Q37" s="759"/>
      <c r="R37" s="828" t="s">
        <v>535</v>
      </c>
      <c r="S37" s="829" t="s">
        <v>535</v>
      </c>
      <c r="T37" s="830" t="e">
        <f t="shared" si="1"/>
        <v>#VALUE!</v>
      </c>
      <c r="U37" s="830" t="e">
        <f t="shared" si="2"/>
        <v>#VALUE!</v>
      </c>
    </row>
    <row r="38" spans="1:21" ht="15.75" x14ac:dyDescent="0.25">
      <c r="A38" s="618">
        <v>85340</v>
      </c>
      <c r="B38" s="341" t="s">
        <v>568</v>
      </c>
      <c r="C38" s="823">
        <v>12</v>
      </c>
      <c r="D38" s="823">
        <v>1</v>
      </c>
      <c r="E38" s="823">
        <v>0</v>
      </c>
      <c r="F38" s="823">
        <v>0</v>
      </c>
      <c r="G38" s="823">
        <v>0</v>
      </c>
      <c r="H38" s="817">
        <v>1.2810081961347051</v>
      </c>
      <c r="I38" s="823">
        <v>15.372098353616462</v>
      </c>
      <c r="J38" s="823">
        <v>6</v>
      </c>
      <c r="K38" s="825" t="s">
        <v>535</v>
      </c>
      <c r="L38" s="823">
        <v>13</v>
      </c>
      <c r="M38" s="823"/>
      <c r="N38" s="823"/>
      <c r="O38" s="758">
        <f t="shared" si="0"/>
        <v>34.372098353616465</v>
      </c>
      <c r="Q38" s="759"/>
      <c r="R38" s="828">
        <v>1.2810081961347051</v>
      </c>
      <c r="S38" s="829">
        <v>15.372098353616462</v>
      </c>
      <c r="T38" s="830">
        <f t="shared" si="1"/>
        <v>0</v>
      </c>
      <c r="U38" s="830">
        <f t="shared" si="2"/>
        <v>0</v>
      </c>
    </row>
    <row r="39" spans="1:21" ht="15.75" x14ac:dyDescent="0.25">
      <c r="A39" s="760" t="s">
        <v>661</v>
      </c>
      <c r="B39" s="410" t="s">
        <v>569</v>
      </c>
      <c r="C39" s="823" t="s">
        <v>535</v>
      </c>
      <c r="D39" s="823" t="s">
        <v>535</v>
      </c>
      <c r="E39" s="823" t="s">
        <v>535</v>
      </c>
      <c r="F39" s="823" t="s">
        <v>535</v>
      </c>
      <c r="G39" s="823" t="s">
        <v>535</v>
      </c>
      <c r="H39" s="824" t="s">
        <v>535</v>
      </c>
      <c r="I39" s="823" t="s">
        <v>535</v>
      </c>
      <c r="J39" s="823">
        <v>4</v>
      </c>
      <c r="K39" s="825" t="s">
        <v>535</v>
      </c>
      <c r="L39" s="823">
        <v>11</v>
      </c>
      <c r="M39" s="823"/>
      <c r="N39" s="823"/>
      <c r="O39" s="758">
        <f t="shared" si="0"/>
        <v>15</v>
      </c>
      <c r="Q39" s="759"/>
      <c r="R39" s="828" t="s">
        <v>535</v>
      </c>
      <c r="S39" s="829" t="s">
        <v>535</v>
      </c>
      <c r="T39" s="830" t="e">
        <f t="shared" si="1"/>
        <v>#VALUE!</v>
      </c>
      <c r="U39" s="830" t="e">
        <f t="shared" si="2"/>
        <v>#VALUE!</v>
      </c>
    </row>
    <row r="40" spans="1:21" ht="15.75" x14ac:dyDescent="0.25">
      <c r="A40" s="618">
        <v>85342</v>
      </c>
      <c r="B40" s="341" t="s">
        <v>570</v>
      </c>
      <c r="C40" s="823" t="s">
        <v>535</v>
      </c>
      <c r="D40" s="823" t="s">
        <v>535</v>
      </c>
      <c r="E40" s="823" t="s">
        <v>535</v>
      </c>
      <c r="F40" s="823" t="s">
        <v>535</v>
      </c>
      <c r="G40" s="823" t="s">
        <v>535</v>
      </c>
      <c r="H40" s="824" t="s">
        <v>535</v>
      </c>
      <c r="I40" s="823" t="s">
        <v>535</v>
      </c>
      <c r="J40" s="823">
        <v>3</v>
      </c>
      <c r="K40" s="825" t="s">
        <v>535</v>
      </c>
      <c r="L40" s="823">
        <v>213</v>
      </c>
      <c r="M40" s="823"/>
      <c r="N40" s="823"/>
      <c r="O40" s="758">
        <f t="shared" si="0"/>
        <v>216</v>
      </c>
      <c r="Q40" s="759"/>
      <c r="R40" s="828" t="s">
        <v>535</v>
      </c>
      <c r="S40" s="829" t="s">
        <v>535</v>
      </c>
      <c r="T40" s="830" t="e">
        <f t="shared" si="1"/>
        <v>#VALUE!</v>
      </c>
      <c r="U40" s="830" t="e">
        <f t="shared" si="2"/>
        <v>#VALUE!</v>
      </c>
    </row>
    <row r="41" spans="1:21" ht="15.75" x14ac:dyDescent="0.25">
      <c r="A41" s="618">
        <v>85344</v>
      </c>
      <c r="B41" s="341" t="s">
        <v>571</v>
      </c>
      <c r="C41" s="823">
        <v>204</v>
      </c>
      <c r="D41" s="823">
        <v>3</v>
      </c>
      <c r="E41" s="823">
        <v>2</v>
      </c>
      <c r="F41" s="823">
        <v>0</v>
      </c>
      <c r="G41" s="823">
        <v>1</v>
      </c>
      <c r="H41" s="824">
        <v>1.0686274509803921</v>
      </c>
      <c r="I41" s="823">
        <v>218</v>
      </c>
      <c r="J41" s="823">
        <v>0</v>
      </c>
      <c r="K41" s="825" t="s">
        <v>535</v>
      </c>
      <c r="L41" s="823" t="s">
        <v>103</v>
      </c>
      <c r="M41" s="823"/>
      <c r="N41" s="823"/>
      <c r="O41" s="758">
        <f t="shared" si="0"/>
        <v>218</v>
      </c>
      <c r="Q41" s="759"/>
      <c r="R41" s="828">
        <v>1.0686274509803921</v>
      </c>
      <c r="S41" s="829">
        <v>218</v>
      </c>
      <c r="T41" s="830">
        <f t="shared" si="1"/>
        <v>0</v>
      </c>
      <c r="U41" s="830">
        <f t="shared" si="2"/>
        <v>0</v>
      </c>
    </row>
    <row r="42" spans="1:21" ht="15.75" x14ac:dyDescent="0.25">
      <c r="A42" s="618">
        <v>85349</v>
      </c>
      <c r="B42" s="341" t="s">
        <v>572</v>
      </c>
      <c r="C42" s="823">
        <v>708</v>
      </c>
      <c r="D42" s="823">
        <v>42</v>
      </c>
      <c r="E42" s="823">
        <v>5</v>
      </c>
      <c r="F42" s="823">
        <v>0</v>
      </c>
      <c r="G42" s="823">
        <v>1</v>
      </c>
      <c r="H42" s="824">
        <v>1.3107344632768361</v>
      </c>
      <c r="I42" s="823">
        <v>927.99999999999989</v>
      </c>
      <c r="J42" s="823">
        <v>7</v>
      </c>
      <c r="K42" s="825" t="s">
        <v>535</v>
      </c>
      <c r="L42" s="823">
        <v>137</v>
      </c>
      <c r="M42" s="823"/>
      <c r="N42" s="823"/>
      <c r="O42" s="758">
        <f t="shared" si="0"/>
        <v>1072</v>
      </c>
      <c r="Q42" s="759"/>
      <c r="R42" s="828">
        <v>1.3107344632768361</v>
      </c>
      <c r="S42" s="829">
        <v>927.99999999999989</v>
      </c>
      <c r="T42" s="830">
        <f t="shared" si="1"/>
        <v>0</v>
      </c>
      <c r="U42" s="830">
        <f t="shared" si="2"/>
        <v>0</v>
      </c>
    </row>
    <row r="43" spans="1:21" ht="15.75" x14ac:dyDescent="0.25">
      <c r="A43" s="618">
        <v>85350</v>
      </c>
      <c r="B43" s="341" t="s">
        <v>573</v>
      </c>
      <c r="C43" s="823">
        <v>260</v>
      </c>
      <c r="D43" s="823">
        <v>31</v>
      </c>
      <c r="E43" s="823">
        <v>9</v>
      </c>
      <c r="F43" s="823">
        <v>6</v>
      </c>
      <c r="G43" s="823">
        <v>6</v>
      </c>
      <c r="H43" s="817">
        <v>1.2810081961347051</v>
      </c>
      <c r="I43" s="823">
        <v>333.06213099502332</v>
      </c>
      <c r="J43" s="823">
        <v>72</v>
      </c>
      <c r="K43" s="825">
        <v>85</v>
      </c>
      <c r="L43" s="823">
        <v>658</v>
      </c>
      <c r="M43" s="823"/>
      <c r="N43" s="823"/>
      <c r="O43" s="758">
        <f t="shared" si="0"/>
        <v>1148.0621309950234</v>
      </c>
      <c r="Q43" s="759"/>
      <c r="R43" s="828">
        <v>1.2810081961347051</v>
      </c>
      <c r="S43" s="829">
        <v>333.06213099502332</v>
      </c>
      <c r="T43" s="830">
        <f t="shared" si="1"/>
        <v>0</v>
      </c>
      <c r="U43" s="830">
        <f t="shared" si="2"/>
        <v>0</v>
      </c>
    </row>
    <row r="44" spans="1:21" ht="15.75" x14ac:dyDescent="0.25">
      <c r="A44" s="760" t="s">
        <v>660</v>
      </c>
      <c r="B44" s="410" t="s">
        <v>574</v>
      </c>
      <c r="C44" s="823">
        <v>1119</v>
      </c>
      <c r="D44" s="823">
        <v>95</v>
      </c>
      <c r="E44" s="823">
        <v>41</v>
      </c>
      <c r="F44" s="823">
        <v>1</v>
      </c>
      <c r="G44" s="823">
        <v>20</v>
      </c>
      <c r="H44" s="824">
        <v>1.244122965641953</v>
      </c>
      <c r="I44" s="823">
        <v>1392.1735985533455</v>
      </c>
      <c r="J44" s="823">
        <v>60</v>
      </c>
      <c r="K44" s="825" t="s">
        <v>535</v>
      </c>
      <c r="L44" s="823">
        <v>832</v>
      </c>
      <c r="M44" s="823"/>
      <c r="N44" s="823"/>
      <c r="O44" s="758">
        <f t="shared" si="0"/>
        <v>2284.1735985533455</v>
      </c>
      <c r="Q44" s="759"/>
      <c r="R44" s="828">
        <v>1.244122965641953</v>
      </c>
      <c r="S44" s="829">
        <v>1392.1735985533455</v>
      </c>
      <c r="T44" s="830">
        <f t="shared" si="1"/>
        <v>0</v>
      </c>
      <c r="U44" s="830">
        <f t="shared" si="2"/>
        <v>0</v>
      </c>
    </row>
    <row r="45" spans="1:21" ht="15.75" x14ac:dyDescent="0.25">
      <c r="A45" s="618">
        <v>85353</v>
      </c>
      <c r="B45" s="341" t="s">
        <v>575</v>
      </c>
      <c r="C45" s="823" t="s">
        <v>535</v>
      </c>
      <c r="D45" s="823" t="s">
        <v>535</v>
      </c>
      <c r="E45" s="823" t="s">
        <v>535</v>
      </c>
      <c r="F45" s="823" t="s">
        <v>535</v>
      </c>
      <c r="G45" s="823" t="s">
        <v>535</v>
      </c>
      <c r="H45" s="824" t="s">
        <v>535</v>
      </c>
      <c r="I45" s="823" t="s">
        <v>535</v>
      </c>
      <c r="J45" s="823">
        <v>5</v>
      </c>
      <c r="K45" s="825" t="s">
        <v>535</v>
      </c>
      <c r="L45" s="823">
        <v>244</v>
      </c>
      <c r="M45" s="823"/>
      <c r="N45" s="823"/>
      <c r="O45" s="758">
        <f t="shared" si="0"/>
        <v>249</v>
      </c>
      <c r="Q45" s="759"/>
      <c r="R45" s="828" t="s">
        <v>535</v>
      </c>
      <c r="S45" s="829" t="s">
        <v>535</v>
      </c>
      <c r="T45" s="830" t="e">
        <f t="shared" si="1"/>
        <v>#VALUE!</v>
      </c>
      <c r="U45" s="830" t="e">
        <f t="shared" si="2"/>
        <v>#VALUE!</v>
      </c>
    </row>
    <row r="46" spans="1:21" ht="15.75" x14ac:dyDescent="0.25">
      <c r="A46" s="618">
        <v>85357</v>
      </c>
      <c r="B46" s="341" t="s">
        <v>576</v>
      </c>
      <c r="C46" s="823" t="s">
        <v>535</v>
      </c>
      <c r="D46" s="823" t="s">
        <v>535</v>
      </c>
      <c r="E46" s="823" t="s">
        <v>535</v>
      </c>
      <c r="F46" s="823" t="s">
        <v>535</v>
      </c>
      <c r="G46" s="823" t="s">
        <v>535</v>
      </c>
      <c r="H46" s="824" t="s">
        <v>535</v>
      </c>
      <c r="I46" s="823" t="s">
        <v>535</v>
      </c>
      <c r="J46" s="823">
        <v>46</v>
      </c>
      <c r="K46" s="825" t="s">
        <v>535</v>
      </c>
      <c r="L46" s="823">
        <v>583</v>
      </c>
      <c r="M46" s="823"/>
      <c r="N46" s="823"/>
      <c r="O46" s="758">
        <f t="shared" si="0"/>
        <v>629</v>
      </c>
      <c r="Q46" s="759"/>
      <c r="R46" s="828" t="s">
        <v>535</v>
      </c>
      <c r="S46" s="829" t="s">
        <v>535</v>
      </c>
      <c r="T46" s="830" t="e">
        <f t="shared" si="1"/>
        <v>#VALUE!</v>
      </c>
      <c r="U46" s="830" t="e">
        <f t="shared" si="2"/>
        <v>#VALUE!</v>
      </c>
    </row>
    <row r="47" spans="1:21" ht="15" customHeight="1" x14ac:dyDescent="0.25">
      <c r="A47" s="618">
        <v>85358</v>
      </c>
      <c r="B47" s="341" t="s">
        <v>577</v>
      </c>
      <c r="C47" s="1037" t="s">
        <v>648</v>
      </c>
      <c r="D47" s="1038"/>
      <c r="E47" s="1038"/>
      <c r="F47" s="1038"/>
      <c r="G47" s="1038"/>
      <c r="H47" s="1038"/>
      <c r="I47" s="1039"/>
      <c r="J47" s="823">
        <v>0</v>
      </c>
      <c r="K47" s="825" t="s">
        <v>535</v>
      </c>
      <c r="L47" s="823">
        <v>48</v>
      </c>
      <c r="M47" s="823"/>
      <c r="N47" s="823"/>
      <c r="O47" s="758">
        <f t="shared" si="0"/>
        <v>48</v>
      </c>
      <c r="Q47" s="759"/>
      <c r="R47" s="831"/>
      <c r="S47" s="831"/>
      <c r="T47" s="830">
        <f t="shared" si="1"/>
        <v>0</v>
      </c>
      <c r="U47" s="830">
        <f t="shared" si="2"/>
        <v>0</v>
      </c>
    </row>
    <row r="48" spans="1:21" ht="15.75" x14ac:dyDescent="0.25">
      <c r="A48" s="618">
        <v>85359</v>
      </c>
      <c r="B48" s="341" t="s">
        <v>578</v>
      </c>
      <c r="C48" s="823" t="s">
        <v>535</v>
      </c>
      <c r="D48" s="823" t="s">
        <v>535</v>
      </c>
      <c r="E48" s="823" t="s">
        <v>535</v>
      </c>
      <c r="F48" s="823" t="s">
        <v>535</v>
      </c>
      <c r="G48" s="823" t="s">
        <v>535</v>
      </c>
      <c r="H48" s="824" t="s">
        <v>535</v>
      </c>
      <c r="I48" s="823" t="s">
        <v>535</v>
      </c>
      <c r="J48" s="823">
        <v>1</v>
      </c>
      <c r="K48" s="825" t="s">
        <v>535</v>
      </c>
      <c r="L48" s="823">
        <v>116</v>
      </c>
      <c r="M48" s="823"/>
      <c r="N48" s="823"/>
      <c r="O48" s="758">
        <f t="shared" si="0"/>
        <v>117</v>
      </c>
      <c r="Q48" s="759"/>
      <c r="R48" s="828" t="s">
        <v>535</v>
      </c>
      <c r="S48" s="829" t="s">
        <v>535</v>
      </c>
      <c r="T48" s="830" t="e">
        <f t="shared" si="1"/>
        <v>#VALUE!</v>
      </c>
      <c r="U48" s="830" t="e">
        <f t="shared" si="2"/>
        <v>#VALUE!</v>
      </c>
    </row>
    <row r="49" spans="1:21" ht="15.75" x14ac:dyDescent="0.25">
      <c r="A49" s="618">
        <v>85360</v>
      </c>
      <c r="B49" s="341" t="s">
        <v>579</v>
      </c>
      <c r="C49" s="823" t="s">
        <v>535</v>
      </c>
      <c r="D49" s="823" t="s">
        <v>535</v>
      </c>
      <c r="E49" s="823" t="s">
        <v>535</v>
      </c>
      <c r="F49" s="823" t="s">
        <v>535</v>
      </c>
      <c r="G49" s="823" t="s">
        <v>535</v>
      </c>
      <c r="H49" s="824" t="s">
        <v>535</v>
      </c>
      <c r="I49" s="823" t="s">
        <v>535</v>
      </c>
      <c r="J49" s="823">
        <v>0</v>
      </c>
      <c r="K49" s="825">
        <v>39</v>
      </c>
      <c r="L49" s="823" t="s">
        <v>535</v>
      </c>
      <c r="M49" s="823"/>
      <c r="N49" s="823"/>
      <c r="O49" s="758">
        <f t="shared" si="0"/>
        <v>39</v>
      </c>
      <c r="P49" s="759"/>
      <c r="Q49" s="759"/>
      <c r="R49" s="828" t="s">
        <v>535</v>
      </c>
      <c r="S49" s="829" t="s">
        <v>535</v>
      </c>
      <c r="T49" s="830" t="e">
        <f t="shared" si="1"/>
        <v>#VALUE!</v>
      </c>
      <c r="U49" s="830" t="e">
        <f t="shared" si="2"/>
        <v>#VALUE!</v>
      </c>
    </row>
    <row r="50" spans="1:21" ht="15.75" customHeight="1" x14ac:dyDescent="0.25">
      <c r="A50" s="618">
        <v>85361</v>
      </c>
      <c r="B50" s="341" t="s">
        <v>580</v>
      </c>
      <c r="C50" s="1037" t="s">
        <v>648</v>
      </c>
      <c r="D50" s="1038"/>
      <c r="E50" s="1038"/>
      <c r="F50" s="1038"/>
      <c r="G50" s="1038"/>
      <c r="H50" s="1038"/>
      <c r="I50" s="1039"/>
      <c r="J50" s="826">
        <v>0</v>
      </c>
      <c r="K50" s="826" t="s">
        <v>535</v>
      </c>
      <c r="L50" s="826" t="s">
        <v>103</v>
      </c>
      <c r="M50" s="826"/>
      <c r="N50" s="826"/>
      <c r="O50" s="758">
        <f t="shared" si="0"/>
        <v>0</v>
      </c>
      <c r="Q50" s="759"/>
      <c r="R50" s="831"/>
      <c r="S50" s="832"/>
      <c r="T50" s="830">
        <f t="shared" si="1"/>
        <v>0</v>
      </c>
      <c r="U50" s="830">
        <f t="shared" si="2"/>
        <v>0</v>
      </c>
    </row>
    <row r="51" spans="1:21" ht="15.75" x14ac:dyDescent="0.25">
      <c r="A51" s="618">
        <v>85363</v>
      </c>
      <c r="B51" s="341" t="s">
        <v>581</v>
      </c>
      <c r="C51" s="823">
        <v>166</v>
      </c>
      <c r="D51" s="823" t="str">
        <f>IFERROR(VLOOKUP($C51,[5]mcrin19!$A$7:$K$41,7,FALSE),"")</f>
        <v/>
      </c>
      <c r="E51" s="823" t="str">
        <f>IFERROR(VLOOKUP($C51,[5]mcrin19!$A$7:$K$41,8,FALSE),"")</f>
        <v/>
      </c>
      <c r="F51" s="823" t="str">
        <f>IFERROR(VLOOKUP($C51,[5]mcrin19!$A$7:$K$41,9,FALSE),"")</f>
        <v/>
      </c>
      <c r="G51" s="823" t="str">
        <f>IFERROR(VLOOKUP($C51,[5]mcrin19!$A$7:$K$41,10,FALSE),"")</f>
        <v/>
      </c>
      <c r="H51" s="817">
        <v>1.2810081961347051</v>
      </c>
      <c r="I51" s="823">
        <f t="shared" ref="I51:I59" si="3">IFERROR(C51*H51,"")</f>
        <v>212.64736055836104</v>
      </c>
      <c r="J51" s="823">
        <f>IFERROR(VLOOKUP($C51,[5]mcrin19!$A$7:$K$41,11,FALSE),0)+IFERROR(VLOOKUP($C51,[5]cycletab2019!$A$5:$E$169,2,FALSE),0)</f>
        <v>0</v>
      </c>
      <c r="K51" s="825" t="str">
        <f>IFERROR(VLOOKUP($C51,'[5]Bus By Period 19'!$A$4:$D$21,2,FALSE),"")</f>
        <v/>
      </c>
      <c r="L51" s="823" t="str">
        <f>IFERROR(VLOOKUP($C51,'[5]Tables 20 &amp; 21 2019'!$AI$16:$AL$71,3,FALSE),"")</f>
        <v/>
      </c>
      <c r="M51" s="823"/>
      <c r="N51" s="823"/>
      <c r="O51" s="758">
        <f t="shared" si="0"/>
        <v>212.64736055836104</v>
      </c>
      <c r="Q51" s="759"/>
      <c r="R51" s="828">
        <v>1.2810081961347051</v>
      </c>
      <c r="S51" s="829">
        <v>212.64736055836104</v>
      </c>
      <c r="T51" s="830">
        <f t="shared" si="1"/>
        <v>0</v>
      </c>
      <c r="U51" s="830">
        <f t="shared" si="2"/>
        <v>0</v>
      </c>
    </row>
    <row r="52" spans="1:21" ht="15.75" x14ac:dyDescent="0.25">
      <c r="A52" s="618">
        <v>85364</v>
      </c>
      <c r="B52" s="341" t="s">
        <v>582</v>
      </c>
      <c r="C52" s="823">
        <v>48</v>
      </c>
      <c r="D52" s="823" t="str">
        <f>IFERROR(VLOOKUP($C52,[5]mcrin19!$A$7:$K$41,7,FALSE),"")</f>
        <v/>
      </c>
      <c r="E52" s="823" t="str">
        <f>IFERROR(VLOOKUP($C52,[5]mcrin19!$A$7:$K$41,8,FALSE),"")</f>
        <v/>
      </c>
      <c r="F52" s="823" t="str">
        <f>IFERROR(VLOOKUP($C52,[5]mcrin19!$A$7:$K$41,9,FALSE),"")</f>
        <v/>
      </c>
      <c r="G52" s="823" t="str">
        <f>IFERROR(VLOOKUP($C52,[5]mcrin19!$A$7:$K$41,10,FALSE),"")</f>
        <v/>
      </c>
      <c r="H52" s="817">
        <v>1.2810081961347051</v>
      </c>
      <c r="I52" s="823">
        <f t="shared" si="3"/>
        <v>61.488393414465847</v>
      </c>
      <c r="J52" s="823">
        <f>IFERROR(VLOOKUP($C52,[5]mcrin19!$A$7:$K$41,11,FALSE),0)+IFERROR(VLOOKUP($C52,[5]cycletab2019!$A$5:$E$169,2,FALSE),0)</f>
        <v>0</v>
      </c>
      <c r="K52" s="825" t="str">
        <f>IFERROR(VLOOKUP($C52,'[5]Bus By Period 19'!$A$4:$D$21,2,FALSE),"")</f>
        <v/>
      </c>
      <c r="L52" s="823" t="str">
        <f>IFERROR(VLOOKUP($C52,'[5]Tables 20 &amp; 21 2019'!$AI$16:$AL$71,3,FALSE),"")</f>
        <v/>
      </c>
      <c r="M52" s="823"/>
      <c r="N52" s="823"/>
      <c r="O52" s="758">
        <f t="shared" si="0"/>
        <v>61.488393414465847</v>
      </c>
      <c r="Q52" s="759"/>
      <c r="R52" s="828">
        <v>1.2810081961347051</v>
      </c>
      <c r="S52" s="829">
        <v>61.488393414465847</v>
      </c>
      <c r="T52" s="830">
        <f t="shared" si="1"/>
        <v>0</v>
      </c>
      <c r="U52" s="830">
        <f t="shared" si="2"/>
        <v>0</v>
      </c>
    </row>
    <row r="53" spans="1:21" ht="15.75" x14ac:dyDescent="0.25">
      <c r="A53" s="618">
        <v>85365</v>
      </c>
      <c r="B53" s="341" t="s">
        <v>583</v>
      </c>
      <c r="C53" s="823" t="s">
        <v>535</v>
      </c>
      <c r="D53" s="823" t="str">
        <f>IFERROR(VLOOKUP($C53,[5]mcrin19!$A$7:$K$41,7,FALSE),"")</f>
        <v/>
      </c>
      <c r="E53" s="823" t="str">
        <f>IFERROR(VLOOKUP($C53,[5]mcrin19!$A$7:$K$41,8,FALSE),"")</f>
        <v/>
      </c>
      <c r="F53" s="823" t="str">
        <f>IFERROR(VLOOKUP($C53,[5]mcrin19!$A$7:$K$41,9,FALSE),"")</f>
        <v/>
      </c>
      <c r="G53" s="823" t="str">
        <f>IFERROR(VLOOKUP($C53,[5]mcrin19!$A$7:$K$41,10,FALSE),"")</f>
        <v/>
      </c>
      <c r="H53" s="824" t="str">
        <f>IFERROR(VLOOKUP($C53,'[5]Table17 2019'!$A$5:$F$20,4,FALSE),"")</f>
        <v/>
      </c>
      <c r="I53" s="823" t="str">
        <f t="shared" si="3"/>
        <v/>
      </c>
      <c r="J53" s="823">
        <f>IFERROR(VLOOKUP($C53,[5]mcrin19!$A$7:$K$41,11,FALSE),0)+IFERROR(VLOOKUP($C53,[5]cycletab2019!$A$5:$E$169,2,FALSE),0)</f>
        <v>0</v>
      </c>
      <c r="K53" s="825" t="str">
        <f>IFERROR(VLOOKUP($C53,'[5]Bus By Period 19'!$A$4:$D$21,2,FALSE),"")</f>
        <v/>
      </c>
      <c r="L53" s="823" t="str">
        <f>IFERROR(VLOOKUP($C53,'[5]Tables 20 &amp; 21 2019'!$AI$16:$AL$71,3,FALSE),"")</f>
        <v/>
      </c>
      <c r="M53" s="823"/>
      <c r="N53" s="823"/>
      <c r="O53" s="758">
        <f t="shared" si="0"/>
        <v>0</v>
      </c>
      <c r="Q53" s="759"/>
      <c r="R53" s="828" t="s">
        <v>535</v>
      </c>
      <c r="S53" s="829" t="s">
        <v>535</v>
      </c>
      <c r="T53" s="830" t="e">
        <f t="shared" si="1"/>
        <v>#VALUE!</v>
      </c>
      <c r="U53" s="830" t="e">
        <f t="shared" si="2"/>
        <v>#VALUE!</v>
      </c>
    </row>
    <row r="54" spans="1:21" ht="15.75" x14ac:dyDescent="0.25">
      <c r="A54" s="618">
        <v>85366</v>
      </c>
      <c r="B54" s="341" t="s">
        <v>584</v>
      </c>
      <c r="C54" s="823"/>
      <c r="D54" s="823" t="str">
        <f>IFERROR(VLOOKUP($C54,[5]mcrin19!$A$7:$K$41,7,FALSE),"")</f>
        <v/>
      </c>
      <c r="E54" s="823" t="str">
        <f>IFERROR(VLOOKUP($C54,[5]mcrin19!$A$7:$K$41,8,FALSE),"")</f>
        <v/>
      </c>
      <c r="F54" s="823" t="str">
        <f>IFERROR(VLOOKUP($C54,[5]mcrin19!$A$7:$K$41,9,FALSE),"")</f>
        <v/>
      </c>
      <c r="G54" s="823" t="str">
        <f>IFERROR(VLOOKUP($C54,[5]mcrin19!$A$7:$K$41,10,FALSE),"")</f>
        <v/>
      </c>
      <c r="H54" s="824" t="str">
        <f>IFERROR(VLOOKUP($C54,'[5]Table17 2019'!$A$5:$F$20,4,FALSE),"")</f>
        <v/>
      </c>
      <c r="I54" s="823" t="str">
        <f t="shared" si="3"/>
        <v/>
      </c>
      <c r="J54" s="823">
        <f>IFERROR(VLOOKUP($C54,[5]mcrin19!$A$7:$K$41,11,FALSE),0)+IFERROR(VLOOKUP($C54,[5]cycletab2019!$A$5:$E$169,2,FALSE),0)</f>
        <v>0</v>
      </c>
      <c r="K54" s="825" t="str">
        <f>IFERROR(VLOOKUP($C54,'[5]Bus By Period 19'!$A$4:$D$21,2,FALSE),"")</f>
        <v/>
      </c>
      <c r="L54" s="823" t="str">
        <f>IFERROR(VLOOKUP($C54,'[5]Tables 20 &amp; 21 2019'!$AI$16:$AL$71,3,FALSE),"")</f>
        <v/>
      </c>
      <c r="M54" s="823"/>
      <c r="N54" s="823"/>
      <c r="O54" s="758">
        <f t="shared" si="0"/>
        <v>0</v>
      </c>
      <c r="Q54" s="759"/>
      <c r="R54" s="828" t="s">
        <v>535</v>
      </c>
      <c r="S54" s="829" t="s">
        <v>535</v>
      </c>
      <c r="T54" s="830" t="e">
        <f t="shared" si="1"/>
        <v>#VALUE!</v>
      </c>
      <c r="U54" s="830" t="e">
        <f t="shared" si="2"/>
        <v>#VALUE!</v>
      </c>
    </row>
    <row r="55" spans="1:21" ht="15.75" x14ac:dyDescent="0.25">
      <c r="A55" s="618">
        <v>85368</v>
      </c>
      <c r="B55" s="341" t="s">
        <v>585</v>
      </c>
      <c r="C55" s="823" t="s">
        <v>535</v>
      </c>
      <c r="D55" s="823" t="str">
        <f>IFERROR(VLOOKUP($C55,[5]mcrin19!$A$7:$K$41,7,FALSE),"")</f>
        <v/>
      </c>
      <c r="E55" s="823" t="str">
        <f>IFERROR(VLOOKUP($C55,[5]mcrin19!$A$7:$K$41,8,FALSE),"")</f>
        <v/>
      </c>
      <c r="F55" s="823" t="str">
        <f>IFERROR(VLOOKUP($C55,[5]mcrin19!$A$7:$K$41,9,FALSE),"")</f>
        <v/>
      </c>
      <c r="G55" s="823" t="str">
        <f>IFERROR(VLOOKUP($C55,[5]mcrin19!$A$7:$K$41,10,FALSE),"")</f>
        <v/>
      </c>
      <c r="H55" s="824" t="str">
        <f>IFERROR(VLOOKUP($C55,'[5]Table17 2019'!$A$5:$F$20,4,FALSE),"")</f>
        <v/>
      </c>
      <c r="I55" s="823" t="str">
        <f t="shared" si="3"/>
        <v/>
      </c>
      <c r="J55" s="823">
        <f>IFERROR(VLOOKUP($C55,[5]mcrin19!$A$7:$K$41,11,FALSE),0)+IFERROR(VLOOKUP($C55,[5]cycletab2019!$A$5:$E$169,2,FALSE),0)</f>
        <v>0</v>
      </c>
      <c r="K55" s="825" t="str">
        <f>IFERROR(VLOOKUP($C55,'[5]Bus By Period 19'!$A$4:$D$21,2,FALSE),"")</f>
        <v/>
      </c>
      <c r="L55" s="823" t="str">
        <f>IFERROR(VLOOKUP($C55,'[5]Tables 20 &amp; 21 2019'!$AI$16:$AL$71,3,FALSE),"")</f>
        <v/>
      </c>
      <c r="M55" s="823"/>
      <c r="N55" s="823"/>
      <c r="O55" s="758">
        <f t="shared" si="0"/>
        <v>0</v>
      </c>
      <c r="Q55" s="759"/>
      <c r="R55" s="828" t="s">
        <v>535</v>
      </c>
      <c r="S55" s="829" t="s">
        <v>535</v>
      </c>
      <c r="T55" s="830" t="e">
        <f t="shared" si="1"/>
        <v>#VALUE!</v>
      </c>
      <c r="U55" s="830" t="e">
        <f t="shared" si="2"/>
        <v>#VALUE!</v>
      </c>
    </row>
    <row r="56" spans="1:21" ht="15.75" x14ac:dyDescent="0.25">
      <c r="A56" s="618">
        <v>85369</v>
      </c>
      <c r="B56" s="341" t="s">
        <v>586</v>
      </c>
      <c r="C56" s="823" t="s">
        <v>535</v>
      </c>
      <c r="D56" s="823" t="str">
        <f>IFERROR(VLOOKUP($C56,[5]mcrin19!$A$7:$K$41,7,FALSE),"")</f>
        <v/>
      </c>
      <c r="E56" s="823" t="str">
        <f>IFERROR(VLOOKUP($C56,[5]mcrin19!$A$7:$K$41,8,FALSE),"")</f>
        <v/>
      </c>
      <c r="F56" s="823" t="str">
        <f>IFERROR(VLOOKUP($C56,[5]mcrin19!$A$7:$K$41,9,FALSE),"")</f>
        <v/>
      </c>
      <c r="G56" s="823" t="str">
        <f>IFERROR(VLOOKUP($C56,[5]mcrin19!$A$7:$K$41,10,FALSE),"")</f>
        <v/>
      </c>
      <c r="H56" s="824" t="str">
        <f>IFERROR(VLOOKUP($C56,'[5]Table17 2019'!$A$5:$F$20,4,FALSE),"")</f>
        <v/>
      </c>
      <c r="I56" s="823" t="str">
        <f t="shared" si="3"/>
        <v/>
      </c>
      <c r="J56" s="823">
        <f>IFERROR(VLOOKUP($C56,[5]mcrin19!$A$7:$K$41,11,FALSE),0)+IFERROR(VLOOKUP($C56,[5]cycletab2019!$A$5:$E$169,2,FALSE),0)</f>
        <v>0</v>
      </c>
      <c r="K56" s="825" t="str">
        <f>IFERROR(VLOOKUP($C56,'[5]Bus By Period 19'!$A$4:$D$21,2,FALSE),"")</f>
        <v/>
      </c>
      <c r="L56" s="823" t="str">
        <f>IFERROR(VLOOKUP($C56,'[5]Tables 20 &amp; 21 2019'!$AI$16:$AL$71,3,FALSE),"")</f>
        <v/>
      </c>
      <c r="M56" s="823"/>
      <c r="N56" s="823"/>
      <c r="O56" s="758">
        <f t="shared" si="0"/>
        <v>0</v>
      </c>
      <c r="Q56" s="759"/>
      <c r="R56" s="828" t="s">
        <v>535</v>
      </c>
      <c r="S56" s="829" t="s">
        <v>535</v>
      </c>
      <c r="T56" s="830" t="e">
        <f t="shared" si="1"/>
        <v>#VALUE!</v>
      </c>
      <c r="U56" s="830" t="e">
        <f t="shared" si="2"/>
        <v>#VALUE!</v>
      </c>
    </row>
    <row r="57" spans="1:21" ht="15.75" x14ac:dyDescent="0.25">
      <c r="A57" s="618">
        <v>85371</v>
      </c>
      <c r="B57" s="341" t="s">
        <v>587</v>
      </c>
      <c r="C57" s="823"/>
      <c r="D57" s="823" t="str">
        <f>IFERROR(VLOOKUP($C57,[5]mcrin19!$A$7:$K$41,7,FALSE),"")</f>
        <v/>
      </c>
      <c r="E57" s="823" t="str">
        <f>IFERROR(VLOOKUP($C57,[5]mcrin19!$A$7:$K$41,8,FALSE),"")</f>
        <v/>
      </c>
      <c r="F57" s="823" t="str">
        <f>IFERROR(VLOOKUP($C57,[5]mcrin19!$A$7:$K$41,9,FALSE),"")</f>
        <v/>
      </c>
      <c r="G57" s="823" t="str">
        <f>IFERROR(VLOOKUP($C57,[5]mcrin19!$A$7:$K$41,10,FALSE),"")</f>
        <v/>
      </c>
      <c r="H57" s="824" t="str">
        <f>IFERROR(VLOOKUP($C57,'[5]Table17 2019'!$A$5:$F$20,4,FALSE),"")</f>
        <v/>
      </c>
      <c r="I57" s="823" t="str">
        <f t="shared" si="3"/>
        <v/>
      </c>
      <c r="J57" s="823">
        <f>IFERROR(VLOOKUP($C57,[5]mcrin19!$A$7:$K$41,11,FALSE),0)+IFERROR(VLOOKUP($C57,[5]cycletab2019!$A$5:$E$169,2,FALSE),0)</f>
        <v>0</v>
      </c>
      <c r="K57" s="825" t="str">
        <f>IFERROR(VLOOKUP($C57,'[5]Bus By Period 19'!$A$4:$D$21,2,FALSE),"")</f>
        <v/>
      </c>
      <c r="L57" s="823" t="str">
        <f>IFERROR(VLOOKUP($C57,'[5]Tables 20 &amp; 21 2019'!$AI$16:$AL$71,3,FALSE),"")</f>
        <v/>
      </c>
      <c r="M57" s="823"/>
      <c r="N57" s="823"/>
      <c r="O57" s="758">
        <f t="shared" si="0"/>
        <v>0</v>
      </c>
      <c r="Q57" s="759"/>
      <c r="R57" s="828" t="s">
        <v>535</v>
      </c>
      <c r="S57" s="829" t="s">
        <v>535</v>
      </c>
      <c r="T57" s="830" t="e">
        <f t="shared" si="1"/>
        <v>#VALUE!</v>
      </c>
      <c r="U57" s="830" t="e">
        <f t="shared" si="2"/>
        <v>#VALUE!</v>
      </c>
    </row>
    <row r="58" spans="1:21" ht="15.75" x14ac:dyDescent="0.25">
      <c r="A58" s="618">
        <v>85372</v>
      </c>
      <c r="B58" s="341" t="s">
        <v>588</v>
      </c>
      <c r="C58" s="823">
        <v>2</v>
      </c>
      <c r="D58" s="823" t="str">
        <f>IFERROR(VLOOKUP($C58,[5]mcrin19!$A$7:$K$41,7,FALSE),"")</f>
        <v/>
      </c>
      <c r="E58" s="823" t="str">
        <f>IFERROR(VLOOKUP($C58,[5]mcrin19!$A$7:$K$41,8,FALSE),"")</f>
        <v/>
      </c>
      <c r="F58" s="823" t="str">
        <f>IFERROR(VLOOKUP($C58,[5]mcrin19!$A$7:$K$41,9,FALSE),"")</f>
        <v/>
      </c>
      <c r="G58" s="823" t="str">
        <f>IFERROR(VLOOKUP($C58,[5]mcrin19!$A$7:$K$41,10,FALSE),"")</f>
        <v/>
      </c>
      <c r="H58" s="817">
        <v>1.2810081961347051</v>
      </c>
      <c r="I58" s="823">
        <f t="shared" si="3"/>
        <v>2.5620163922694101</v>
      </c>
      <c r="J58" s="823">
        <f>IFERROR(VLOOKUP($C58,[5]mcrin19!$A$7:$K$41,11,FALSE),0)+IFERROR(VLOOKUP($C58,[5]cycletab2019!$A$5:$E$169,2,FALSE),0)</f>
        <v>0</v>
      </c>
      <c r="K58" s="825" t="str">
        <f>IFERROR(VLOOKUP($C58,'[5]Bus By Period 19'!$A$4:$D$21,2,FALSE),"")</f>
        <v/>
      </c>
      <c r="L58" s="823" t="str">
        <f>IFERROR(VLOOKUP($C58,'[5]Tables 20 &amp; 21 2019'!$AI$16:$AL$71,3,FALSE),"")</f>
        <v/>
      </c>
      <c r="M58" s="823"/>
      <c r="N58" s="823"/>
      <c r="O58" s="758">
        <f t="shared" si="0"/>
        <v>2.5620163922694101</v>
      </c>
      <c r="Q58" s="759"/>
      <c r="R58" s="828">
        <v>1.2810081961347051</v>
      </c>
      <c r="S58" s="829">
        <v>2.5620163922694101</v>
      </c>
      <c r="T58" s="830">
        <f t="shared" si="1"/>
        <v>0</v>
      </c>
      <c r="U58" s="830">
        <f t="shared" si="2"/>
        <v>0</v>
      </c>
    </row>
    <row r="59" spans="1:21" ht="15.75" x14ac:dyDescent="0.25">
      <c r="A59" s="618">
        <v>85380</v>
      </c>
      <c r="B59" s="341" t="s">
        <v>589</v>
      </c>
      <c r="C59" s="823">
        <v>289</v>
      </c>
      <c r="D59" s="823" t="str">
        <f>IFERROR(VLOOKUP($C59,[5]mcrin19!$A$7:$K$41,7,FALSE),"")</f>
        <v/>
      </c>
      <c r="E59" s="823" t="str">
        <f>IFERROR(VLOOKUP($C59,[5]mcrin19!$A$7:$K$41,8,FALSE),"")</f>
        <v/>
      </c>
      <c r="F59" s="823" t="str">
        <f>IFERROR(VLOOKUP($C59,[5]mcrin19!$A$7:$K$41,9,FALSE),"")</f>
        <v/>
      </c>
      <c r="G59" s="823" t="str">
        <f>IFERROR(VLOOKUP($C59,[5]mcrin19!$A$7:$K$41,10,FALSE),"")</f>
        <v/>
      </c>
      <c r="H59" s="817">
        <v>1.2810081961347051</v>
      </c>
      <c r="I59" s="823">
        <f t="shared" si="3"/>
        <v>370.21136868292979</v>
      </c>
      <c r="J59" s="823">
        <f>IFERROR(VLOOKUP($C59,[5]mcrin19!$A$7:$K$41,11,FALSE),0)+IFERROR(VLOOKUP($C59,[5]cycletab2019!$A$5:$E$169,2,FALSE),0)</f>
        <v>0</v>
      </c>
      <c r="K59" s="825" t="str">
        <f>IFERROR(VLOOKUP($C59,'[5]Bus By Period 19'!$A$4:$D$21,2,FALSE),"")</f>
        <v/>
      </c>
      <c r="L59" s="823" t="str">
        <f>IFERROR(VLOOKUP($C59,'[5]Tables 20 &amp; 21 2019'!$AI$16:$AL$71,3,FALSE),"")</f>
        <v/>
      </c>
      <c r="M59" s="823"/>
      <c r="N59" s="823"/>
      <c r="O59" s="758">
        <f t="shared" si="0"/>
        <v>370.21136868292979</v>
      </c>
      <c r="P59" s="759"/>
      <c r="Q59" s="759"/>
      <c r="R59" s="828">
        <v>1.2810081961347051</v>
      </c>
      <c r="S59" s="829">
        <v>370.21136868292979</v>
      </c>
      <c r="T59" s="830">
        <f t="shared" si="1"/>
        <v>0</v>
      </c>
      <c r="U59" s="830">
        <f t="shared" si="2"/>
        <v>0</v>
      </c>
    </row>
    <row r="60" spans="1:21" ht="15.75" x14ac:dyDescent="0.25">
      <c r="A60" s="618">
        <v>85381</v>
      </c>
      <c r="B60" s="341" t="s">
        <v>590</v>
      </c>
      <c r="C60" s="1037" t="s">
        <v>648</v>
      </c>
      <c r="D60" s="1038"/>
      <c r="E60" s="1038"/>
      <c r="F60" s="1038"/>
      <c r="G60" s="1038"/>
      <c r="H60" s="1038"/>
      <c r="I60" s="1039"/>
      <c r="J60" s="731">
        <v>0</v>
      </c>
      <c r="K60" s="731" t="s">
        <v>535</v>
      </c>
      <c r="L60" s="761" t="s">
        <v>103</v>
      </c>
      <c r="M60" s="731"/>
      <c r="N60" s="731"/>
      <c r="O60" s="758">
        <f t="shared" si="0"/>
        <v>0</v>
      </c>
      <c r="Q60" s="759"/>
      <c r="R60" s="831"/>
      <c r="S60" s="832"/>
      <c r="T60" s="830">
        <f t="shared" si="1"/>
        <v>0</v>
      </c>
      <c r="U60" s="830">
        <f t="shared" si="2"/>
        <v>0</v>
      </c>
    </row>
    <row r="61" spans="1:21" ht="15.75" x14ac:dyDescent="0.25">
      <c r="A61" s="618">
        <v>85382</v>
      </c>
      <c r="B61" s="341" t="s">
        <v>591</v>
      </c>
      <c r="C61" s="823" t="s">
        <v>535</v>
      </c>
      <c r="D61" s="823" t="s">
        <v>535</v>
      </c>
      <c r="E61" s="823" t="s">
        <v>535</v>
      </c>
      <c r="F61" s="823" t="s">
        <v>535</v>
      </c>
      <c r="G61" s="823" t="s">
        <v>535</v>
      </c>
      <c r="H61" s="824"/>
      <c r="I61" s="823" t="s">
        <v>535</v>
      </c>
      <c r="J61" s="823">
        <v>0</v>
      </c>
      <c r="K61" s="825" t="s">
        <v>535</v>
      </c>
      <c r="L61" s="823">
        <v>2</v>
      </c>
      <c r="M61" s="823"/>
      <c r="N61" s="823"/>
      <c r="O61" s="758">
        <f t="shared" si="0"/>
        <v>2</v>
      </c>
      <c r="Q61" s="759"/>
      <c r="R61" s="828"/>
      <c r="S61" s="829" t="s">
        <v>535</v>
      </c>
      <c r="T61" s="830">
        <f t="shared" si="1"/>
        <v>0</v>
      </c>
      <c r="U61" s="830" t="e">
        <f t="shared" si="2"/>
        <v>#VALUE!</v>
      </c>
    </row>
    <row r="62" spans="1:21" ht="15.75" x14ac:dyDescent="0.25">
      <c r="A62" s="618">
        <v>85384</v>
      </c>
      <c r="B62" s="341" t="s">
        <v>592</v>
      </c>
      <c r="C62" s="823"/>
      <c r="D62" s="823"/>
      <c r="E62" s="823"/>
      <c r="F62" s="823"/>
      <c r="G62" s="823"/>
      <c r="H62" s="824"/>
      <c r="I62" s="823"/>
      <c r="J62" s="823">
        <v>0</v>
      </c>
      <c r="K62" s="825" t="s">
        <v>535</v>
      </c>
      <c r="L62" s="823">
        <v>2</v>
      </c>
      <c r="M62" s="823"/>
      <c r="N62" s="823"/>
      <c r="O62" s="758">
        <f t="shared" si="0"/>
        <v>2</v>
      </c>
      <c r="Q62" s="759"/>
      <c r="R62" s="828"/>
      <c r="S62" s="829"/>
      <c r="T62" s="830">
        <f t="shared" si="1"/>
        <v>0</v>
      </c>
      <c r="U62" s="830">
        <f t="shared" si="2"/>
        <v>0</v>
      </c>
    </row>
    <row r="63" spans="1:21" ht="15.75" x14ac:dyDescent="0.25">
      <c r="A63" s="618">
        <v>85385</v>
      </c>
      <c r="B63" s="341" t="s">
        <v>593</v>
      </c>
      <c r="C63" s="823">
        <v>765</v>
      </c>
      <c r="D63" s="823">
        <v>68</v>
      </c>
      <c r="E63" s="823">
        <v>18</v>
      </c>
      <c r="F63" s="823">
        <v>1</v>
      </c>
      <c r="G63" s="823">
        <v>10</v>
      </c>
      <c r="H63" s="824">
        <v>1.0935828877005347</v>
      </c>
      <c r="I63" s="823">
        <v>836.59090909090901</v>
      </c>
      <c r="J63" s="823">
        <v>93</v>
      </c>
      <c r="K63" s="825" t="s">
        <v>535</v>
      </c>
      <c r="L63" s="823">
        <v>163</v>
      </c>
      <c r="M63" s="823"/>
      <c r="N63" s="823"/>
      <c r="O63" s="758">
        <f t="shared" ref="O63" si="4">SUM(I63:N63)</f>
        <v>1092.590909090909</v>
      </c>
      <c r="Q63" s="759"/>
      <c r="R63" s="828">
        <v>1.0935828877005347</v>
      </c>
      <c r="S63" s="829">
        <v>836.59090909090901</v>
      </c>
      <c r="T63" s="830">
        <f t="shared" si="1"/>
        <v>0</v>
      </c>
      <c r="U63" s="830">
        <f t="shared" si="2"/>
        <v>0</v>
      </c>
    </row>
    <row r="64" spans="1:21" ht="15.75" x14ac:dyDescent="0.25">
      <c r="A64" s="618"/>
      <c r="B64" s="341" t="s">
        <v>594</v>
      </c>
      <c r="C64" s="823" t="s">
        <v>535</v>
      </c>
      <c r="D64" s="823" t="s">
        <v>535</v>
      </c>
      <c r="E64" s="823" t="s">
        <v>535</v>
      </c>
      <c r="F64" s="823" t="s">
        <v>535</v>
      </c>
      <c r="G64" s="823" t="s">
        <v>535</v>
      </c>
      <c r="H64" s="824" t="s">
        <v>535</v>
      </c>
      <c r="I64" s="823" t="s">
        <v>535</v>
      </c>
      <c r="J64" s="823">
        <v>0</v>
      </c>
      <c r="K64" s="825" t="s">
        <v>535</v>
      </c>
      <c r="L64" s="823" t="s">
        <v>535</v>
      </c>
      <c r="M64" s="823"/>
      <c r="N64" s="823">
        <v>4341</v>
      </c>
      <c r="O64" s="762">
        <f t="shared" si="0"/>
        <v>4341</v>
      </c>
      <c r="Q64" s="759"/>
      <c r="R64" s="828" t="s">
        <v>535</v>
      </c>
      <c r="S64" s="829" t="s">
        <v>535</v>
      </c>
      <c r="T64" s="830" t="e">
        <f t="shared" si="1"/>
        <v>#VALUE!</v>
      </c>
      <c r="U64" s="830" t="e">
        <f t="shared" si="2"/>
        <v>#VALUE!</v>
      </c>
    </row>
    <row r="65" spans="1:21" ht="15.75" x14ac:dyDescent="0.25">
      <c r="A65" s="618"/>
      <c r="B65" s="341" t="s">
        <v>595</v>
      </c>
      <c r="C65" s="823" t="s">
        <v>535</v>
      </c>
      <c r="D65" s="823" t="s">
        <v>535</v>
      </c>
      <c r="E65" s="823" t="s">
        <v>535</v>
      </c>
      <c r="F65" s="823" t="s">
        <v>535</v>
      </c>
      <c r="G65" s="823" t="s">
        <v>535</v>
      </c>
      <c r="H65" s="824" t="s">
        <v>535</v>
      </c>
      <c r="I65" s="823" t="s">
        <v>535</v>
      </c>
      <c r="J65" s="823">
        <v>0</v>
      </c>
      <c r="K65" s="825" t="s">
        <v>535</v>
      </c>
      <c r="L65" s="823" t="s">
        <v>535</v>
      </c>
      <c r="M65" s="823"/>
      <c r="N65" s="823">
        <v>4319</v>
      </c>
      <c r="O65" s="762">
        <f t="shared" si="0"/>
        <v>4319</v>
      </c>
      <c r="Q65" s="759"/>
      <c r="R65" s="828" t="s">
        <v>535</v>
      </c>
      <c r="S65" s="829" t="s">
        <v>535</v>
      </c>
      <c r="T65" s="830" t="e">
        <f t="shared" si="1"/>
        <v>#VALUE!</v>
      </c>
      <c r="U65" s="830" t="e">
        <f t="shared" si="2"/>
        <v>#VALUE!</v>
      </c>
    </row>
    <row r="66" spans="1:21" ht="15.75" x14ac:dyDescent="0.25">
      <c r="A66" s="618"/>
      <c r="B66" s="341" t="s">
        <v>596</v>
      </c>
      <c r="C66" s="823" t="s">
        <v>535</v>
      </c>
      <c r="D66" s="823" t="s">
        <v>535</v>
      </c>
      <c r="E66" s="823" t="s">
        <v>535</v>
      </c>
      <c r="F66" s="823" t="s">
        <v>535</v>
      </c>
      <c r="G66" s="823" t="s">
        <v>535</v>
      </c>
      <c r="H66" s="824" t="s">
        <v>535</v>
      </c>
      <c r="I66" s="823" t="s">
        <v>535</v>
      </c>
      <c r="J66" s="823">
        <v>0</v>
      </c>
      <c r="K66" s="825" t="s">
        <v>535</v>
      </c>
      <c r="L66" s="823" t="s">
        <v>535</v>
      </c>
      <c r="M66" s="823"/>
      <c r="N66" s="823">
        <v>1594</v>
      </c>
      <c r="O66" s="762">
        <f t="shared" si="0"/>
        <v>1594</v>
      </c>
      <c r="Q66" s="759"/>
      <c r="R66" s="828" t="s">
        <v>535</v>
      </c>
      <c r="S66" s="829" t="s">
        <v>535</v>
      </c>
      <c r="T66" s="830" t="e">
        <f t="shared" si="1"/>
        <v>#VALUE!</v>
      </c>
      <c r="U66" s="830" t="e">
        <f t="shared" si="2"/>
        <v>#VALUE!</v>
      </c>
    </row>
    <row r="67" spans="1:21" ht="15.75" x14ac:dyDescent="0.25">
      <c r="A67" s="618"/>
      <c r="B67" s="341" t="s">
        <v>597</v>
      </c>
      <c r="C67" s="823" t="s">
        <v>535</v>
      </c>
      <c r="D67" s="823" t="s">
        <v>535</v>
      </c>
      <c r="E67" s="823" t="s">
        <v>535</v>
      </c>
      <c r="F67" s="823" t="s">
        <v>535</v>
      </c>
      <c r="G67" s="823" t="s">
        <v>535</v>
      </c>
      <c r="H67" s="824" t="s">
        <v>535</v>
      </c>
      <c r="I67" s="823" t="s">
        <v>535</v>
      </c>
      <c r="J67" s="823">
        <v>0</v>
      </c>
      <c r="K67" s="825" t="s">
        <v>535</v>
      </c>
      <c r="L67" s="823" t="s">
        <v>535</v>
      </c>
      <c r="M67" s="823"/>
      <c r="N67" s="823">
        <v>3231</v>
      </c>
      <c r="O67" s="762">
        <f t="shared" si="0"/>
        <v>3231</v>
      </c>
      <c r="Q67" s="759"/>
      <c r="R67" s="828" t="s">
        <v>535</v>
      </c>
      <c r="S67" s="829" t="s">
        <v>535</v>
      </c>
      <c r="T67" s="830" t="e">
        <f t="shared" si="1"/>
        <v>#VALUE!</v>
      </c>
      <c r="U67" s="830" t="e">
        <f t="shared" si="2"/>
        <v>#VALUE!</v>
      </c>
    </row>
    <row r="68" spans="1:21" ht="15.75" x14ac:dyDescent="0.25">
      <c r="A68" s="618"/>
      <c r="B68" s="341" t="s">
        <v>598</v>
      </c>
      <c r="C68" s="823" t="s">
        <v>535</v>
      </c>
      <c r="D68" s="823" t="s">
        <v>535</v>
      </c>
      <c r="E68" s="823" t="s">
        <v>535</v>
      </c>
      <c r="F68" s="823" t="s">
        <v>535</v>
      </c>
      <c r="G68" s="823" t="s">
        <v>535</v>
      </c>
      <c r="H68" s="824" t="s">
        <v>535</v>
      </c>
      <c r="I68" s="823" t="s">
        <v>535</v>
      </c>
      <c r="J68" s="823">
        <v>0</v>
      </c>
      <c r="K68" s="825" t="s">
        <v>535</v>
      </c>
      <c r="L68" s="823" t="s">
        <v>535</v>
      </c>
      <c r="M68" s="823"/>
      <c r="N68" s="823">
        <v>2549</v>
      </c>
      <c r="O68" s="762">
        <f t="shared" ref="O68:O69" si="5">SUM(I68:N68)</f>
        <v>2549</v>
      </c>
      <c r="Q68" s="759"/>
      <c r="R68" s="828" t="s">
        <v>535</v>
      </c>
      <c r="S68" s="829" t="s">
        <v>535</v>
      </c>
      <c r="T68" s="830" t="e">
        <f t="shared" ref="T68:T69" si="6">H68-R68</f>
        <v>#VALUE!</v>
      </c>
      <c r="U68" s="830" t="e">
        <f t="shared" ref="U68:U69" si="7">I68-S68</f>
        <v>#VALUE!</v>
      </c>
    </row>
    <row r="69" spans="1:21" ht="15.75" x14ac:dyDescent="0.25">
      <c r="A69" s="618"/>
      <c r="B69" s="341" t="s">
        <v>599</v>
      </c>
      <c r="C69" s="823" t="s">
        <v>535</v>
      </c>
      <c r="D69" s="823" t="s">
        <v>535</v>
      </c>
      <c r="E69" s="823" t="s">
        <v>535</v>
      </c>
      <c r="F69" s="823" t="s">
        <v>535</v>
      </c>
      <c r="G69" s="823" t="s">
        <v>535</v>
      </c>
      <c r="H69" s="824" t="s">
        <v>535</v>
      </c>
      <c r="I69" s="823" t="s">
        <v>535</v>
      </c>
      <c r="J69" s="823">
        <v>0</v>
      </c>
      <c r="K69" s="825" t="s">
        <v>535</v>
      </c>
      <c r="L69" s="823" t="s">
        <v>535</v>
      </c>
      <c r="M69" s="823"/>
      <c r="N69" s="823">
        <v>1637</v>
      </c>
      <c r="O69" s="762">
        <f t="shared" si="5"/>
        <v>1637</v>
      </c>
      <c r="Q69" s="759"/>
      <c r="R69" s="828" t="s">
        <v>535</v>
      </c>
      <c r="S69" s="829" t="s">
        <v>535</v>
      </c>
      <c r="T69" s="830" t="e">
        <f t="shared" si="6"/>
        <v>#VALUE!</v>
      </c>
      <c r="U69" s="830" t="e">
        <f t="shared" si="7"/>
        <v>#VALUE!</v>
      </c>
    </row>
    <row r="70" spans="1:21" x14ac:dyDescent="0.25">
      <c r="A70" s="760"/>
      <c r="B70" s="763" t="s">
        <v>17</v>
      </c>
      <c r="C70" s="764">
        <f>SUM(C3:C69)</f>
        <v>17660</v>
      </c>
      <c r="D70" s="764">
        <f>SUM(D3:D69)</f>
        <v>1525</v>
      </c>
      <c r="E70" s="764">
        <f>SUM(E3:E69)</f>
        <v>411</v>
      </c>
      <c r="F70" s="764">
        <f>SUM(F3:F69)</f>
        <v>789</v>
      </c>
      <c r="G70" s="764">
        <f>SUM(G3:G69)</f>
        <v>213</v>
      </c>
      <c r="H70" s="765"/>
      <c r="I70" s="764">
        <v>22622.604743738892</v>
      </c>
      <c r="J70" s="764">
        <v>2477</v>
      </c>
      <c r="K70" s="764">
        <v>22669</v>
      </c>
      <c r="L70" s="764">
        <v>14463</v>
      </c>
      <c r="M70" s="764">
        <v>28709</v>
      </c>
      <c r="N70" s="764">
        <v>17671</v>
      </c>
      <c r="O70" s="822">
        <v>108611.60474373889</v>
      </c>
      <c r="P70" s="759"/>
      <c r="Q70" s="759"/>
      <c r="R70" s="827">
        <v>1.2810081961347051</v>
      </c>
      <c r="S70" s="833">
        <f>SUM(S3:S69)</f>
        <v>22622.604743738892</v>
      </c>
      <c r="U70" s="830">
        <f>I70-S70</f>
        <v>0</v>
      </c>
    </row>
    <row r="71" spans="1:21" ht="15.75" thickBot="1" x14ac:dyDescent="0.3">
      <c r="A71" s="732"/>
      <c r="B71" s="733"/>
      <c r="C71" s="821"/>
      <c r="D71" s="821"/>
      <c r="E71" s="821" t="s">
        <v>697</v>
      </c>
      <c r="F71" s="821"/>
      <c r="G71" s="821"/>
      <c r="H71" s="816">
        <v>1.2810081961347051</v>
      </c>
      <c r="I71" s="766">
        <v>0.20828902028577209</v>
      </c>
      <c r="J71" s="766">
        <v>2.2806034455013346E-2</v>
      </c>
      <c r="K71" s="766">
        <v>0.20871618694416533</v>
      </c>
      <c r="L71" s="766">
        <v>0.13316256613760921</v>
      </c>
      <c r="M71" s="766">
        <v>0.26432718739159389</v>
      </c>
      <c r="N71" s="766">
        <v>0.16269900478584612</v>
      </c>
      <c r="O71" s="834"/>
      <c r="P71" s="759"/>
    </row>
    <row r="72" spans="1:21" ht="15.75" thickTop="1" x14ac:dyDescent="0.25"/>
    <row r="73" spans="1:21" x14ac:dyDescent="0.25">
      <c r="A73" s="752" t="s">
        <v>59</v>
      </c>
      <c r="B73" s="1036" t="s">
        <v>651</v>
      </c>
      <c r="C73" s="1036"/>
      <c r="D73" s="1036"/>
      <c r="E73" s="1036"/>
      <c r="F73" s="1036"/>
      <c r="G73" s="1036"/>
      <c r="H73" s="1036"/>
      <c r="I73" s="1036"/>
      <c r="J73" s="1036"/>
      <c r="K73" s="1036"/>
      <c r="L73" s="1036"/>
      <c r="M73" s="1036"/>
      <c r="N73" s="1036"/>
      <c r="O73" s="1036"/>
    </row>
    <row r="74" spans="1:21" x14ac:dyDescent="0.25">
      <c r="A74" s="815" t="s">
        <v>698</v>
      </c>
      <c r="B74" s="814"/>
      <c r="C74" s="814"/>
      <c r="D74" s="814"/>
      <c r="E74" s="814"/>
      <c r="F74" s="814"/>
      <c r="G74" s="814"/>
      <c r="H74" s="814"/>
      <c r="I74" s="814"/>
      <c r="J74" s="814"/>
      <c r="K74" s="814"/>
      <c r="L74" s="814"/>
      <c r="M74" s="814"/>
      <c r="N74" s="814"/>
      <c r="O74" s="814"/>
    </row>
    <row r="75" spans="1:21" x14ac:dyDescent="0.25">
      <c r="A75" s="1031" t="s">
        <v>652</v>
      </c>
      <c r="B75" s="1031"/>
      <c r="C75" s="1031"/>
      <c r="D75" s="1031"/>
      <c r="E75" s="1031"/>
      <c r="F75" s="1031"/>
      <c r="G75" s="1031"/>
      <c r="H75" s="1031"/>
      <c r="I75" s="1031"/>
      <c r="J75" s="1031"/>
      <c r="K75" s="1031"/>
      <c r="L75" s="1031"/>
      <c r="M75" s="1031"/>
      <c r="N75" s="1031"/>
      <c r="O75" s="1031"/>
    </row>
    <row r="76" spans="1:21" x14ac:dyDescent="0.25">
      <c r="A76" s="1031" t="s">
        <v>653</v>
      </c>
      <c r="B76" s="1031"/>
      <c r="C76" s="1031"/>
      <c r="D76" s="1031"/>
      <c r="E76" s="1031"/>
      <c r="F76" s="1031"/>
      <c r="G76" s="1031"/>
      <c r="H76" s="1031"/>
      <c r="I76" s="1031"/>
      <c r="J76" s="1031"/>
      <c r="K76" s="1031"/>
      <c r="L76" s="1031"/>
      <c r="M76" s="1031"/>
      <c r="N76" s="1031"/>
      <c r="O76" s="1031"/>
    </row>
    <row r="77" spans="1:21" x14ac:dyDescent="0.25">
      <c r="A77" s="768" t="s">
        <v>678</v>
      </c>
      <c r="B77" s="768"/>
      <c r="C77" s="768"/>
      <c r="D77" s="768"/>
      <c r="E77" s="768"/>
      <c r="F77" s="768"/>
      <c r="G77" s="768"/>
      <c r="H77" s="768"/>
      <c r="I77" s="768"/>
      <c r="J77" s="768"/>
      <c r="K77" s="768"/>
      <c r="L77" s="768"/>
      <c r="M77" s="768"/>
      <c r="N77" s="768"/>
      <c r="O77" s="768"/>
    </row>
    <row r="78" spans="1:21" x14ac:dyDescent="0.25">
      <c r="A78" s="1031" t="s">
        <v>677</v>
      </c>
      <c r="B78" s="1031"/>
      <c r="C78" s="1031"/>
      <c r="D78" s="1031"/>
      <c r="E78" s="1031"/>
      <c r="F78" s="1031"/>
      <c r="G78" s="1031"/>
      <c r="H78" s="1031"/>
      <c r="I78" s="1031"/>
      <c r="J78" s="1031"/>
      <c r="K78" s="1031"/>
      <c r="L78" s="1031"/>
      <c r="M78" s="1031"/>
      <c r="N78" s="1031"/>
      <c r="O78" s="1031"/>
    </row>
    <row r="79" spans="1:21" ht="15.75" thickBot="1" x14ac:dyDescent="0.3">
      <c r="A79" s="768"/>
      <c r="B79" s="768"/>
      <c r="C79" s="768"/>
      <c r="D79" s="768"/>
      <c r="E79" s="768"/>
      <c r="F79" s="768"/>
      <c r="G79" s="768"/>
      <c r="H79" s="768"/>
      <c r="I79" s="768"/>
      <c r="J79" s="768"/>
      <c r="K79" s="768"/>
      <c r="L79" s="768"/>
      <c r="M79" s="768"/>
      <c r="N79" s="768"/>
      <c r="O79" s="768"/>
    </row>
    <row r="80" spans="1:21" ht="18.75" x14ac:dyDescent="0.3">
      <c r="A80" s="769" t="s">
        <v>654</v>
      </c>
      <c r="B80" s="770"/>
      <c r="C80" s="771"/>
      <c r="D80" s="771"/>
      <c r="E80" s="771"/>
      <c r="F80" s="771"/>
      <c r="G80" s="771"/>
      <c r="H80" s="771"/>
      <c r="I80" s="771"/>
      <c r="J80" s="771"/>
      <c r="K80" s="771"/>
      <c r="L80" s="771"/>
      <c r="M80" s="771"/>
      <c r="N80" s="771"/>
      <c r="O80" s="772"/>
    </row>
    <row r="81" spans="1:15" x14ac:dyDescent="0.25">
      <c r="A81" s="1024" t="s">
        <v>662</v>
      </c>
      <c r="B81" s="1025"/>
      <c r="C81" s="1025"/>
      <c r="D81" s="1025"/>
      <c r="E81" s="1025"/>
      <c r="F81" s="1025"/>
      <c r="G81" s="1025"/>
      <c r="H81" s="1025"/>
      <c r="I81" s="1025"/>
      <c r="J81" s="1025"/>
      <c r="K81" s="1025"/>
      <c r="L81" s="1025"/>
      <c r="M81" s="1025"/>
      <c r="N81" s="1025"/>
      <c r="O81" s="1026"/>
    </row>
    <row r="82" spans="1:15" x14ac:dyDescent="0.25">
      <c r="A82" s="1027"/>
      <c r="B82" s="1025"/>
      <c r="C82" s="1025"/>
      <c r="D82" s="1025"/>
      <c r="E82" s="1025"/>
      <c r="F82" s="1025"/>
      <c r="G82" s="1025"/>
      <c r="H82" s="1025"/>
      <c r="I82" s="1025"/>
      <c r="J82" s="1025"/>
      <c r="K82" s="1025"/>
      <c r="L82" s="1025"/>
      <c r="M82" s="1025"/>
      <c r="N82" s="1025"/>
      <c r="O82" s="1026"/>
    </row>
    <row r="83" spans="1:15" ht="15.75" thickBot="1" x14ac:dyDescent="0.3">
      <c r="A83" s="1028"/>
      <c r="B83" s="1029"/>
      <c r="C83" s="1029"/>
      <c r="D83" s="1029"/>
      <c r="E83" s="1029"/>
      <c r="F83" s="1029"/>
      <c r="G83" s="1029"/>
      <c r="H83" s="1029"/>
      <c r="I83" s="1029"/>
      <c r="J83" s="1029"/>
      <c r="K83" s="1029"/>
      <c r="L83" s="1029"/>
      <c r="M83" s="1029"/>
      <c r="N83" s="1029"/>
      <c r="O83" s="1030"/>
    </row>
  </sheetData>
  <mergeCells count="9">
    <mergeCell ref="A81:O83"/>
    <mergeCell ref="A78:O78"/>
    <mergeCell ref="A76:O76"/>
    <mergeCell ref="A1:O1"/>
    <mergeCell ref="B73:O73"/>
    <mergeCell ref="A75:O75"/>
    <mergeCell ref="C47:I47"/>
    <mergeCell ref="C50:I50"/>
    <mergeCell ref="C60:I60"/>
  </mergeCells>
  <pageMargins left="0.70866141732283472" right="0.70866141732283472" top="0.74803149606299213" bottom="0.74803149606299213" header="0.31496062992125984" footer="0.31496062992125984"/>
  <pageSetup paperSize="9" scale="53" orientation="portrait" r:id="rId1"/>
  <headerFooter>
    <oddHeader>&amp;C&amp;"Calibri,Regular"&amp;13SRAD Report No.2024 Transport Statistics Manchester 2018</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85"/>
  <sheetViews>
    <sheetView zoomScale="75" zoomScaleNormal="75" zoomScalePageLayoutView="60" workbookViewId="0">
      <selection activeCell="O4" sqref="O4"/>
    </sheetView>
  </sheetViews>
  <sheetFormatPr defaultRowHeight="15" x14ac:dyDescent="0.25"/>
  <cols>
    <col min="1" max="1" width="7.7109375" style="734" customWidth="1"/>
    <col min="2" max="2" width="35.42578125" style="735" customWidth="1"/>
    <col min="3" max="3" width="7" style="735" bestFit="1" customWidth="1"/>
    <col min="4" max="4" width="6.42578125" style="735" customWidth="1"/>
    <col min="5" max="5" width="6.7109375" style="735" customWidth="1"/>
    <col min="6" max="6" width="8" style="735" customWidth="1"/>
    <col min="7" max="7" width="9" style="735" customWidth="1"/>
    <col min="8" max="8" width="10.5703125" style="735" customWidth="1"/>
    <col min="9" max="9" width="11.140625" style="735" bestFit="1" customWidth="1"/>
    <col min="10" max="10" width="10.28515625" style="735" customWidth="1"/>
    <col min="11" max="11" width="10" style="735" customWidth="1"/>
    <col min="12" max="12" width="8.28515625" style="735" customWidth="1"/>
    <col min="13" max="13" width="8.5703125" style="735" customWidth="1"/>
    <col min="14" max="14" width="11.28515625" style="735" bestFit="1" customWidth="1"/>
    <col min="15" max="15" width="13.140625" style="735" bestFit="1" customWidth="1"/>
    <col min="16" max="17" width="9.140625" style="735"/>
    <col min="18" max="20" width="9.140625" style="827"/>
    <col min="21" max="21" width="10.42578125" style="827" bestFit="1" customWidth="1"/>
    <col min="22" max="16384" width="9.140625" style="735"/>
  </cols>
  <sheetData>
    <row r="1" spans="1:21" ht="15.75" thickTop="1" x14ac:dyDescent="0.25">
      <c r="A1" s="1032" t="s">
        <v>649</v>
      </c>
      <c r="B1" s="1033"/>
      <c r="C1" s="1033"/>
      <c r="D1" s="1033"/>
      <c r="E1" s="1033"/>
      <c r="F1" s="1033"/>
      <c r="G1" s="1033"/>
      <c r="H1" s="1033"/>
      <c r="I1" s="1033"/>
      <c r="J1" s="1033"/>
      <c r="K1" s="1033"/>
      <c r="L1" s="1033"/>
      <c r="M1" s="1033"/>
      <c r="N1" s="1034"/>
      <c r="O1" s="1035"/>
    </row>
    <row r="2" spans="1:21" ht="30" customHeight="1" x14ac:dyDescent="0.25">
      <c r="A2" s="753" t="s">
        <v>110</v>
      </c>
      <c r="B2" s="754" t="s">
        <v>118</v>
      </c>
      <c r="C2" s="755" t="s">
        <v>2</v>
      </c>
      <c r="D2" s="755" t="s">
        <v>524</v>
      </c>
      <c r="E2" s="755" t="s">
        <v>525</v>
      </c>
      <c r="F2" s="755" t="s">
        <v>5</v>
      </c>
      <c r="G2" s="756" t="s">
        <v>526</v>
      </c>
      <c r="H2" s="756" t="s">
        <v>218</v>
      </c>
      <c r="I2" s="756" t="s">
        <v>527</v>
      </c>
      <c r="J2" s="756" t="s">
        <v>528</v>
      </c>
      <c r="K2" s="756" t="s">
        <v>529</v>
      </c>
      <c r="L2" s="756" t="s">
        <v>16</v>
      </c>
      <c r="M2" s="756" t="s">
        <v>14</v>
      </c>
      <c r="N2" s="756" t="s">
        <v>530</v>
      </c>
      <c r="O2" s="757" t="s">
        <v>531</v>
      </c>
    </row>
    <row r="3" spans="1:21" ht="15.75" x14ac:dyDescent="0.25">
      <c r="A3" s="618">
        <v>85301</v>
      </c>
      <c r="B3" s="341" t="s">
        <v>532</v>
      </c>
      <c r="C3" s="823">
        <v>549</v>
      </c>
      <c r="D3" s="823">
        <v>76</v>
      </c>
      <c r="E3" s="823">
        <v>19</v>
      </c>
      <c r="F3" s="823">
        <v>28</v>
      </c>
      <c r="G3" s="823">
        <v>1</v>
      </c>
      <c r="H3" s="824">
        <v>1.5912408759124088</v>
      </c>
      <c r="I3" s="823">
        <v>873.59124087591249</v>
      </c>
      <c r="J3" s="823">
        <v>13</v>
      </c>
      <c r="K3" s="825">
        <v>435</v>
      </c>
      <c r="L3" s="823">
        <v>265</v>
      </c>
      <c r="M3" s="823"/>
      <c r="N3" s="823"/>
      <c r="O3" s="758">
        <f>SUM(I3:N3)</f>
        <v>1586.5912408759125</v>
      </c>
      <c r="Q3" s="759"/>
      <c r="R3" s="828">
        <v>1.5912408759124088</v>
      </c>
      <c r="S3" s="829">
        <v>873.59124087591249</v>
      </c>
      <c r="T3" s="830">
        <f>H3-R3</f>
        <v>0</v>
      </c>
      <c r="U3" s="830">
        <f>I3-S3</f>
        <v>0</v>
      </c>
    </row>
    <row r="4" spans="1:21" ht="15.75" x14ac:dyDescent="0.25">
      <c r="A4" s="618">
        <v>85302</v>
      </c>
      <c r="B4" s="341" t="s">
        <v>533</v>
      </c>
      <c r="C4" s="823">
        <v>355</v>
      </c>
      <c r="D4" s="823">
        <v>48</v>
      </c>
      <c r="E4" s="823">
        <v>12</v>
      </c>
      <c r="F4" s="823">
        <v>40</v>
      </c>
      <c r="G4" s="823">
        <v>3</v>
      </c>
      <c r="H4" s="824">
        <v>1.5454545454545454</v>
      </c>
      <c r="I4" s="823">
        <v>548.63636363636363</v>
      </c>
      <c r="J4" s="823">
        <v>12</v>
      </c>
      <c r="K4" s="825">
        <v>481</v>
      </c>
      <c r="L4" s="823">
        <v>403</v>
      </c>
      <c r="M4" s="823"/>
      <c r="N4" s="823"/>
      <c r="O4" s="758">
        <f t="shared" ref="O4:O67" si="0">SUM(I4:N4)</f>
        <v>1444.6363636363635</v>
      </c>
      <c r="Q4" s="759"/>
      <c r="R4" s="828">
        <v>1.5454545454545454</v>
      </c>
      <c r="S4" s="829">
        <v>548.63636363636363</v>
      </c>
      <c r="T4" s="830">
        <f t="shared" ref="T4:T67" si="1">H4-R4</f>
        <v>0</v>
      </c>
      <c r="U4" s="830">
        <f t="shared" ref="U4:U67" si="2">I4-S4</f>
        <v>0</v>
      </c>
    </row>
    <row r="5" spans="1:21" ht="15.75" x14ac:dyDescent="0.25">
      <c r="A5" s="618">
        <v>85303</v>
      </c>
      <c r="B5" s="341" t="s">
        <v>534</v>
      </c>
      <c r="C5" s="823" t="s">
        <v>535</v>
      </c>
      <c r="D5" s="823" t="s">
        <v>535</v>
      </c>
      <c r="E5" s="823" t="s">
        <v>535</v>
      </c>
      <c r="F5" s="823" t="s">
        <v>535</v>
      </c>
      <c r="G5" s="823" t="s">
        <v>535</v>
      </c>
      <c r="H5" s="824"/>
      <c r="I5" s="823" t="s">
        <v>535</v>
      </c>
      <c r="J5" s="823">
        <v>1</v>
      </c>
      <c r="K5" s="825" t="s">
        <v>535</v>
      </c>
      <c r="L5" s="823">
        <v>343</v>
      </c>
      <c r="M5" s="823"/>
      <c r="N5" s="823"/>
      <c r="O5" s="758">
        <f t="shared" si="0"/>
        <v>344</v>
      </c>
      <c r="Q5" s="759"/>
      <c r="R5" s="828"/>
      <c r="S5" s="829" t="s">
        <v>535</v>
      </c>
      <c r="T5" s="830">
        <f t="shared" si="1"/>
        <v>0</v>
      </c>
      <c r="U5" s="830" t="e">
        <f t="shared" si="2"/>
        <v>#VALUE!</v>
      </c>
    </row>
    <row r="6" spans="1:21" ht="15.75" x14ac:dyDescent="0.25">
      <c r="A6" s="618">
        <v>85304</v>
      </c>
      <c r="B6" s="341" t="s">
        <v>536</v>
      </c>
      <c r="C6" s="823">
        <v>528</v>
      </c>
      <c r="D6" s="823">
        <v>70</v>
      </c>
      <c r="E6" s="823">
        <v>26</v>
      </c>
      <c r="F6" s="823">
        <v>85</v>
      </c>
      <c r="G6" s="823">
        <v>0</v>
      </c>
      <c r="H6" s="824">
        <v>1.492</v>
      </c>
      <c r="I6" s="823">
        <v>787.77599999999995</v>
      </c>
      <c r="J6" s="823">
        <v>10</v>
      </c>
      <c r="K6" s="825">
        <v>1299</v>
      </c>
      <c r="L6" s="823">
        <v>239</v>
      </c>
      <c r="M6" s="823"/>
      <c r="N6" s="823"/>
      <c r="O6" s="758">
        <f t="shared" si="0"/>
        <v>2335.7759999999998</v>
      </c>
      <c r="Q6" s="759"/>
      <c r="R6" s="828">
        <v>1.492</v>
      </c>
      <c r="S6" s="829">
        <v>787.77599999999995</v>
      </c>
      <c r="T6" s="830">
        <f t="shared" si="1"/>
        <v>0</v>
      </c>
      <c r="U6" s="830">
        <f t="shared" si="2"/>
        <v>0</v>
      </c>
    </row>
    <row r="7" spans="1:21" ht="15.75" x14ac:dyDescent="0.25">
      <c r="A7" s="618">
        <v>85305</v>
      </c>
      <c r="B7" s="341" t="s">
        <v>537</v>
      </c>
      <c r="C7" s="823">
        <v>206</v>
      </c>
      <c r="D7" s="823">
        <v>44</v>
      </c>
      <c r="E7" s="823">
        <v>9</v>
      </c>
      <c r="F7" s="823">
        <v>0</v>
      </c>
      <c r="G7" s="823">
        <v>0</v>
      </c>
      <c r="H7" s="817">
        <v>1.4221681961251886</v>
      </c>
      <c r="I7" s="823">
        <v>292.96664840178886</v>
      </c>
      <c r="J7" s="823">
        <v>2</v>
      </c>
      <c r="K7" s="825" t="s">
        <v>535</v>
      </c>
      <c r="L7" s="823">
        <v>123</v>
      </c>
      <c r="M7" s="823"/>
      <c r="N7" s="823"/>
      <c r="O7" s="758">
        <f t="shared" si="0"/>
        <v>417.96664840178886</v>
      </c>
      <c r="Q7" s="759"/>
      <c r="R7" s="828">
        <v>1.4221681961251886</v>
      </c>
      <c r="S7" s="829">
        <v>292.96664840178886</v>
      </c>
      <c r="T7" s="830">
        <f t="shared" si="1"/>
        <v>0</v>
      </c>
      <c r="U7" s="830">
        <f t="shared" si="2"/>
        <v>0</v>
      </c>
    </row>
    <row r="8" spans="1:21" ht="15.75" x14ac:dyDescent="0.25">
      <c r="A8" s="618">
        <v>85306</v>
      </c>
      <c r="B8" s="341" t="s">
        <v>538</v>
      </c>
      <c r="C8" s="823">
        <v>97</v>
      </c>
      <c r="D8" s="823">
        <v>36</v>
      </c>
      <c r="E8" s="823">
        <v>7</v>
      </c>
      <c r="F8" s="823">
        <v>83</v>
      </c>
      <c r="G8" s="823">
        <v>1</v>
      </c>
      <c r="H8" s="817">
        <v>1.4221681961251886</v>
      </c>
      <c r="I8" s="823">
        <v>137.95031502414329</v>
      </c>
      <c r="J8" s="823">
        <v>17</v>
      </c>
      <c r="K8" s="825">
        <v>1517</v>
      </c>
      <c r="L8" s="823">
        <v>432</v>
      </c>
      <c r="M8" s="823"/>
      <c r="N8" s="823"/>
      <c r="O8" s="758">
        <f t="shared" si="0"/>
        <v>2103.9503150241435</v>
      </c>
      <c r="Q8" s="759"/>
      <c r="R8" s="828">
        <v>1.4221681961251886</v>
      </c>
      <c r="S8" s="829">
        <v>137.95031502414329</v>
      </c>
      <c r="T8" s="830">
        <f t="shared" si="1"/>
        <v>0</v>
      </c>
      <c r="U8" s="830">
        <f t="shared" si="2"/>
        <v>0</v>
      </c>
    </row>
    <row r="9" spans="1:21" ht="15.75" x14ac:dyDescent="0.25">
      <c r="A9" s="618">
        <v>85307</v>
      </c>
      <c r="B9" s="341" t="s">
        <v>539</v>
      </c>
      <c r="C9" s="823">
        <v>16</v>
      </c>
      <c r="D9" s="823">
        <v>4</v>
      </c>
      <c r="E9" s="823">
        <v>0</v>
      </c>
      <c r="F9" s="823">
        <v>0</v>
      </c>
      <c r="G9" s="823">
        <v>0</v>
      </c>
      <c r="H9" s="817">
        <v>1.4221681961251886</v>
      </c>
      <c r="I9" s="823">
        <v>22.754691138003018</v>
      </c>
      <c r="J9" s="823">
        <v>1</v>
      </c>
      <c r="K9" s="825" t="s">
        <v>535</v>
      </c>
      <c r="L9" s="823">
        <v>13</v>
      </c>
      <c r="M9" s="823"/>
      <c r="N9" s="823"/>
      <c r="O9" s="758">
        <f t="shared" si="0"/>
        <v>36.754691138003018</v>
      </c>
      <c r="Q9" s="759"/>
      <c r="R9" s="828">
        <v>1.4221681961251886</v>
      </c>
      <c r="S9" s="829">
        <v>22.754691138003018</v>
      </c>
      <c r="T9" s="830">
        <f t="shared" si="1"/>
        <v>0</v>
      </c>
      <c r="U9" s="830">
        <f t="shared" si="2"/>
        <v>0</v>
      </c>
    </row>
    <row r="10" spans="1:21" ht="15.75" x14ac:dyDescent="0.25">
      <c r="A10" s="618">
        <v>85308</v>
      </c>
      <c r="B10" s="341" t="s">
        <v>540</v>
      </c>
      <c r="C10" s="823">
        <v>1</v>
      </c>
      <c r="D10" s="823">
        <v>1</v>
      </c>
      <c r="E10" s="823">
        <v>0</v>
      </c>
      <c r="F10" s="823">
        <v>0</v>
      </c>
      <c r="G10" s="823">
        <v>0</v>
      </c>
      <c r="H10" s="817">
        <v>1.4221681961251886</v>
      </c>
      <c r="I10" s="823">
        <v>1.4221681961251886</v>
      </c>
      <c r="J10" s="823">
        <v>0</v>
      </c>
      <c r="K10" s="825" t="s">
        <v>535</v>
      </c>
      <c r="L10" s="823">
        <v>5</v>
      </c>
      <c r="M10" s="823"/>
      <c r="N10" s="823"/>
      <c r="O10" s="758">
        <f t="shared" si="0"/>
        <v>6.4221681961251882</v>
      </c>
      <c r="Q10" s="759"/>
      <c r="R10" s="828">
        <v>1.4221681961251886</v>
      </c>
      <c r="S10" s="829">
        <v>1.4221681961251886</v>
      </c>
      <c r="T10" s="830">
        <f t="shared" si="1"/>
        <v>0</v>
      </c>
      <c r="U10" s="830">
        <f t="shared" si="2"/>
        <v>0</v>
      </c>
    </row>
    <row r="11" spans="1:21" ht="15.75" x14ac:dyDescent="0.25">
      <c r="A11" s="618">
        <v>85309</v>
      </c>
      <c r="B11" s="341" t="s">
        <v>541</v>
      </c>
      <c r="C11" s="823">
        <v>363</v>
      </c>
      <c r="D11" s="823">
        <v>74</v>
      </c>
      <c r="E11" s="823">
        <v>23</v>
      </c>
      <c r="F11" s="823">
        <v>2</v>
      </c>
      <c r="G11" s="823">
        <v>5</v>
      </c>
      <c r="H11" s="824">
        <v>1.344632768361582</v>
      </c>
      <c r="I11" s="823">
        <v>488.10169491525426</v>
      </c>
      <c r="J11" s="823">
        <v>9</v>
      </c>
      <c r="K11" s="825" t="s">
        <v>535</v>
      </c>
      <c r="L11" s="823">
        <v>183</v>
      </c>
      <c r="M11" s="823"/>
      <c r="N11" s="823"/>
      <c r="O11" s="758">
        <f t="shared" si="0"/>
        <v>680.10169491525426</v>
      </c>
      <c r="P11" s="759"/>
      <c r="Q11" s="759"/>
      <c r="R11" s="828">
        <v>1.344632768361582</v>
      </c>
      <c r="S11" s="829">
        <v>488.10169491525426</v>
      </c>
      <c r="T11" s="830">
        <f t="shared" si="1"/>
        <v>0</v>
      </c>
      <c r="U11" s="830">
        <f t="shared" si="2"/>
        <v>0</v>
      </c>
    </row>
    <row r="12" spans="1:21" ht="15.75" x14ac:dyDescent="0.25">
      <c r="A12" s="618">
        <v>85310</v>
      </c>
      <c r="B12" s="341" t="s">
        <v>542</v>
      </c>
      <c r="C12" s="823" t="s">
        <v>535</v>
      </c>
      <c r="D12" s="823" t="s">
        <v>535</v>
      </c>
      <c r="E12" s="823" t="s">
        <v>535</v>
      </c>
      <c r="F12" s="823" t="s">
        <v>535</v>
      </c>
      <c r="G12" s="823" t="s">
        <v>535</v>
      </c>
      <c r="H12" s="824"/>
      <c r="I12" s="823" t="s">
        <v>535</v>
      </c>
      <c r="J12" s="823">
        <v>0</v>
      </c>
      <c r="K12" s="825" t="s">
        <v>535</v>
      </c>
      <c r="L12" s="823">
        <v>0</v>
      </c>
      <c r="M12" s="823"/>
      <c r="N12" s="823"/>
      <c r="O12" s="758">
        <f t="shared" si="0"/>
        <v>0</v>
      </c>
      <c r="Q12" s="759"/>
      <c r="R12" s="828"/>
      <c r="S12" s="829" t="s">
        <v>535</v>
      </c>
      <c r="T12" s="830">
        <f t="shared" si="1"/>
        <v>0</v>
      </c>
      <c r="U12" s="830" t="e">
        <f t="shared" si="2"/>
        <v>#VALUE!</v>
      </c>
    </row>
    <row r="13" spans="1:21" ht="15.75" x14ac:dyDescent="0.25">
      <c r="A13" s="618">
        <v>85311</v>
      </c>
      <c r="B13" s="341" t="s">
        <v>543</v>
      </c>
      <c r="C13" s="823">
        <v>187</v>
      </c>
      <c r="D13" s="823">
        <v>47</v>
      </c>
      <c r="E13" s="823">
        <v>18</v>
      </c>
      <c r="F13" s="823">
        <v>0</v>
      </c>
      <c r="G13" s="823">
        <v>0</v>
      </c>
      <c r="H13" s="817">
        <v>1.4221681961251886</v>
      </c>
      <c r="I13" s="823">
        <v>265.94545267541025</v>
      </c>
      <c r="J13" s="823">
        <v>0</v>
      </c>
      <c r="K13" s="825" t="s">
        <v>535</v>
      </c>
      <c r="L13" s="823">
        <v>29</v>
      </c>
      <c r="M13" s="823"/>
      <c r="N13" s="823"/>
      <c r="O13" s="758">
        <f t="shared" si="0"/>
        <v>294.94545267541025</v>
      </c>
      <c r="Q13" s="759"/>
      <c r="R13" s="828">
        <v>1.4221681961251886</v>
      </c>
      <c r="S13" s="829">
        <v>265.94545267541025</v>
      </c>
      <c r="T13" s="830">
        <f t="shared" si="1"/>
        <v>0</v>
      </c>
      <c r="U13" s="830">
        <f t="shared" si="2"/>
        <v>0</v>
      </c>
    </row>
    <row r="14" spans="1:21" ht="15.75" x14ac:dyDescent="0.25">
      <c r="A14" s="618">
        <v>85312</v>
      </c>
      <c r="B14" s="341" t="s">
        <v>544</v>
      </c>
      <c r="C14" s="823">
        <v>321</v>
      </c>
      <c r="D14" s="823">
        <v>48</v>
      </c>
      <c r="E14" s="823">
        <v>8</v>
      </c>
      <c r="F14" s="823">
        <v>1</v>
      </c>
      <c r="G14" s="823">
        <v>4</v>
      </c>
      <c r="H14" s="817">
        <v>1.4221681961251886</v>
      </c>
      <c r="I14" s="823">
        <v>456.51599095618553</v>
      </c>
      <c r="J14" s="823">
        <v>5</v>
      </c>
      <c r="K14" s="825" t="s">
        <v>535</v>
      </c>
      <c r="L14" s="823">
        <v>21</v>
      </c>
      <c r="M14" s="823"/>
      <c r="N14" s="823"/>
      <c r="O14" s="758">
        <f t="shared" si="0"/>
        <v>482.51599095618553</v>
      </c>
      <c r="Q14" s="759"/>
      <c r="R14" s="828">
        <v>1.4221681961251886</v>
      </c>
      <c r="S14" s="829">
        <v>456.51599095618553</v>
      </c>
      <c r="T14" s="830">
        <f t="shared" si="1"/>
        <v>0</v>
      </c>
      <c r="U14" s="830">
        <f t="shared" si="2"/>
        <v>0</v>
      </c>
    </row>
    <row r="15" spans="1:21" ht="15.75" x14ac:dyDescent="0.25">
      <c r="A15" s="618">
        <v>85313</v>
      </c>
      <c r="B15" s="341" t="s">
        <v>545</v>
      </c>
      <c r="C15" s="823">
        <v>15</v>
      </c>
      <c r="D15" s="823">
        <v>12</v>
      </c>
      <c r="E15" s="823">
        <v>7</v>
      </c>
      <c r="F15" s="823">
        <v>0</v>
      </c>
      <c r="G15" s="823">
        <v>0</v>
      </c>
      <c r="H15" s="817">
        <v>1.4221681961251886</v>
      </c>
      <c r="I15" s="823">
        <v>21.33252294187783</v>
      </c>
      <c r="J15" s="823">
        <v>4</v>
      </c>
      <c r="K15" s="825" t="s">
        <v>535</v>
      </c>
      <c r="L15" s="823">
        <v>116</v>
      </c>
      <c r="M15" s="823"/>
      <c r="N15" s="823"/>
      <c r="O15" s="758">
        <f t="shared" si="0"/>
        <v>141.33252294187784</v>
      </c>
      <c r="Q15" s="759"/>
      <c r="R15" s="828">
        <v>1.4221681961251886</v>
      </c>
      <c r="S15" s="829">
        <v>21.33252294187783</v>
      </c>
      <c r="T15" s="830">
        <f t="shared" si="1"/>
        <v>0</v>
      </c>
      <c r="U15" s="830">
        <f t="shared" si="2"/>
        <v>0</v>
      </c>
    </row>
    <row r="16" spans="1:21" ht="15.75" x14ac:dyDescent="0.25">
      <c r="A16" s="618">
        <v>85314</v>
      </c>
      <c r="B16" s="341" t="s">
        <v>546</v>
      </c>
      <c r="C16" s="823" t="s">
        <v>535</v>
      </c>
      <c r="D16" s="823" t="s">
        <v>535</v>
      </c>
      <c r="E16" s="823" t="s">
        <v>535</v>
      </c>
      <c r="F16" s="823" t="s">
        <v>535</v>
      </c>
      <c r="G16" s="823" t="s">
        <v>535</v>
      </c>
      <c r="H16" s="824"/>
      <c r="I16" s="823" t="s">
        <v>535</v>
      </c>
      <c r="J16" s="823">
        <v>0</v>
      </c>
      <c r="K16" s="825" t="s">
        <v>535</v>
      </c>
      <c r="L16" s="823">
        <v>15</v>
      </c>
      <c r="M16" s="823"/>
      <c r="N16" s="823"/>
      <c r="O16" s="758">
        <f t="shared" si="0"/>
        <v>15</v>
      </c>
      <c r="Q16" s="759"/>
      <c r="R16" s="828"/>
      <c r="S16" s="829" t="s">
        <v>535</v>
      </c>
      <c r="T16" s="830">
        <f t="shared" si="1"/>
        <v>0</v>
      </c>
      <c r="U16" s="830" t="e">
        <f t="shared" si="2"/>
        <v>#VALUE!</v>
      </c>
    </row>
    <row r="17" spans="1:21" ht="15.75" x14ac:dyDescent="0.25">
      <c r="A17" s="618">
        <v>85315</v>
      </c>
      <c r="B17" s="341" t="s">
        <v>547</v>
      </c>
      <c r="C17" s="823">
        <v>486</v>
      </c>
      <c r="D17" s="823">
        <v>85</v>
      </c>
      <c r="E17" s="823">
        <v>21</v>
      </c>
      <c r="F17" s="823">
        <v>15</v>
      </c>
      <c r="G17" s="823">
        <v>3</v>
      </c>
      <c r="H17" s="817">
        <v>1.4221681961251886</v>
      </c>
      <c r="I17" s="823">
        <v>691.17374331684164</v>
      </c>
      <c r="J17" s="823">
        <v>7</v>
      </c>
      <c r="K17" s="825" t="s">
        <v>535</v>
      </c>
      <c r="L17" s="823">
        <v>23</v>
      </c>
      <c r="M17" s="823"/>
      <c r="N17" s="823"/>
      <c r="O17" s="758">
        <f t="shared" si="0"/>
        <v>721.17374331684164</v>
      </c>
      <c r="Q17" s="759"/>
      <c r="R17" s="828">
        <v>1.4221681961251886</v>
      </c>
      <c r="S17" s="829">
        <v>691.17374331684164</v>
      </c>
      <c r="T17" s="830">
        <f t="shared" si="1"/>
        <v>0</v>
      </c>
      <c r="U17" s="830">
        <f t="shared" si="2"/>
        <v>0</v>
      </c>
    </row>
    <row r="18" spans="1:21" ht="15.75" x14ac:dyDescent="0.25">
      <c r="A18" s="618">
        <v>85316</v>
      </c>
      <c r="B18" s="341" t="s">
        <v>548</v>
      </c>
      <c r="C18" s="823">
        <v>439</v>
      </c>
      <c r="D18" s="823">
        <v>63</v>
      </c>
      <c r="E18" s="823">
        <v>20</v>
      </c>
      <c r="F18" s="823">
        <v>14</v>
      </c>
      <c r="G18" s="823">
        <v>2</v>
      </c>
      <c r="H18" s="817">
        <v>1.4221681961251886</v>
      </c>
      <c r="I18" s="823">
        <v>624.33183809895786</v>
      </c>
      <c r="J18" s="823">
        <v>12</v>
      </c>
      <c r="K18" s="825">
        <v>433</v>
      </c>
      <c r="L18" s="823">
        <v>79</v>
      </c>
      <c r="M18" s="823"/>
      <c r="N18" s="823"/>
      <c r="O18" s="758">
        <f t="shared" si="0"/>
        <v>1148.3318380989579</v>
      </c>
      <c r="Q18" s="759"/>
      <c r="R18" s="828">
        <v>1.4221681961251886</v>
      </c>
      <c r="S18" s="829">
        <v>624.33183809895786</v>
      </c>
      <c r="T18" s="830">
        <f t="shared" si="1"/>
        <v>0</v>
      </c>
      <c r="U18" s="830">
        <f t="shared" si="2"/>
        <v>0</v>
      </c>
    </row>
    <row r="19" spans="1:21" ht="15.75" x14ac:dyDescent="0.25">
      <c r="A19" s="618">
        <v>85317</v>
      </c>
      <c r="B19" s="341" t="s">
        <v>549</v>
      </c>
      <c r="C19" s="823">
        <v>672</v>
      </c>
      <c r="D19" s="823">
        <v>85</v>
      </c>
      <c r="E19" s="823">
        <v>17</v>
      </c>
      <c r="F19" s="823">
        <v>132</v>
      </c>
      <c r="G19" s="823">
        <v>6</v>
      </c>
      <c r="H19" s="824">
        <v>1.6075757575757577</v>
      </c>
      <c r="I19" s="823">
        <v>1080.2909090909091</v>
      </c>
      <c r="J19" s="823">
        <v>38</v>
      </c>
      <c r="K19" s="825">
        <v>1675</v>
      </c>
      <c r="L19" s="823">
        <v>234</v>
      </c>
      <c r="M19" s="823"/>
      <c r="N19" s="823"/>
      <c r="O19" s="758">
        <f t="shared" si="0"/>
        <v>3027.2909090909088</v>
      </c>
      <c r="Q19" s="759"/>
      <c r="R19" s="828">
        <v>1.6075757575757577</v>
      </c>
      <c r="S19" s="829">
        <v>1080.2909090909091</v>
      </c>
      <c r="T19" s="830">
        <f t="shared" si="1"/>
        <v>0</v>
      </c>
      <c r="U19" s="830">
        <f t="shared" si="2"/>
        <v>0</v>
      </c>
    </row>
    <row r="20" spans="1:21" ht="15.75" x14ac:dyDescent="0.25">
      <c r="A20" s="618">
        <v>85318</v>
      </c>
      <c r="B20" s="341" t="s">
        <v>550</v>
      </c>
      <c r="C20" s="823">
        <v>461</v>
      </c>
      <c r="D20" s="823">
        <v>83</v>
      </c>
      <c r="E20" s="823">
        <v>12</v>
      </c>
      <c r="F20" s="823">
        <v>1</v>
      </c>
      <c r="G20" s="823">
        <v>0</v>
      </c>
      <c r="H20" s="824">
        <v>1.4276169265033407</v>
      </c>
      <c r="I20" s="823">
        <v>658.13140311804011</v>
      </c>
      <c r="J20" s="823">
        <v>79</v>
      </c>
      <c r="K20" s="825">
        <v>388</v>
      </c>
      <c r="L20" s="823">
        <v>192</v>
      </c>
      <c r="M20" s="823"/>
      <c r="N20" s="823"/>
      <c r="O20" s="758">
        <f t="shared" si="0"/>
        <v>1317.13140311804</v>
      </c>
      <c r="Q20" s="759"/>
      <c r="R20" s="828">
        <v>1.4276169265033407</v>
      </c>
      <c r="S20" s="829">
        <v>658.13140311804011</v>
      </c>
      <c r="T20" s="830">
        <f t="shared" si="1"/>
        <v>0</v>
      </c>
      <c r="U20" s="830">
        <f t="shared" si="2"/>
        <v>0</v>
      </c>
    </row>
    <row r="21" spans="1:21" ht="15.75" x14ac:dyDescent="0.25">
      <c r="A21" s="618">
        <v>85319</v>
      </c>
      <c r="B21" s="341" t="s">
        <v>551</v>
      </c>
      <c r="C21" s="823">
        <v>219</v>
      </c>
      <c r="D21" s="823">
        <v>83</v>
      </c>
      <c r="E21" s="823">
        <v>39</v>
      </c>
      <c r="F21" s="823">
        <v>215</v>
      </c>
      <c r="G21" s="823">
        <v>2</v>
      </c>
      <c r="H21" s="824">
        <v>1.3285714285714285</v>
      </c>
      <c r="I21" s="823">
        <v>290.95714285714286</v>
      </c>
      <c r="J21" s="823">
        <v>213</v>
      </c>
      <c r="K21" s="825">
        <v>2994</v>
      </c>
      <c r="L21" s="823">
        <v>1799</v>
      </c>
      <c r="M21" s="823"/>
      <c r="N21" s="823"/>
      <c r="O21" s="758">
        <f t="shared" si="0"/>
        <v>5296.9571428571435</v>
      </c>
      <c r="Q21" s="759"/>
      <c r="R21" s="828">
        <v>1.3285714285714285</v>
      </c>
      <c r="S21" s="829">
        <v>290.95714285714286</v>
      </c>
      <c r="T21" s="830">
        <f t="shared" si="1"/>
        <v>0</v>
      </c>
      <c r="U21" s="830">
        <f t="shared" si="2"/>
        <v>0</v>
      </c>
    </row>
    <row r="22" spans="1:21" ht="15.75" x14ac:dyDescent="0.25">
      <c r="A22" s="760" t="s">
        <v>655</v>
      </c>
      <c r="B22" s="410" t="s">
        <v>552</v>
      </c>
      <c r="C22" s="823">
        <v>706</v>
      </c>
      <c r="D22" s="823">
        <v>114</v>
      </c>
      <c r="E22" s="823">
        <v>28</v>
      </c>
      <c r="F22" s="823">
        <v>25</v>
      </c>
      <c r="G22" s="823">
        <v>8</v>
      </c>
      <c r="H22" s="824">
        <v>1.4064327485380117</v>
      </c>
      <c r="I22" s="823">
        <v>992.94152046783631</v>
      </c>
      <c r="J22" s="823">
        <v>2</v>
      </c>
      <c r="K22" s="825">
        <v>316</v>
      </c>
      <c r="L22" s="823">
        <v>20</v>
      </c>
      <c r="M22" s="823"/>
      <c r="N22" s="823"/>
      <c r="O22" s="758">
        <f t="shared" si="0"/>
        <v>1330.9415204678362</v>
      </c>
      <c r="Q22" s="759"/>
      <c r="R22" s="828">
        <v>1.4064327485380117</v>
      </c>
      <c r="S22" s="829">
        <v>992.94152046783631</v>
      </c>
      <c r="T22" s="830">
        <f t="shared" si="1"/>
        <v>0</v>
      </c>
      <c r="U22" s="830">
        <f t="shared" si="2"/>
        <v>0</v>
      </c>
    </row>
    <row r="23" spans="1:21" ht="15.75" x14ac:dyDescent="0.25">
      <c r="A23" s="760" t="s">
        <v>656</v>
      </c>
      <c r="B23" s="410" t="s">
        <v>553</v>
      </c>
      <c r="C23" s="823">
        <v>1126</v>
      </c>
      <c r="D23" s="823">
        <v>153</v>
      </c>
      <c r="E23" s="823">
        <v>29</v>
      </c>
      <c r="F23" s="823">
        <v>22</v>
      </c>
      <c r="G23" s="823">
        <v>5</v>
      </c>
      <c r="H23" s="824">
        <v>1.4194991055456172</v>
      </c>
      <c r="I23" s="823">
        <v>1598.3559928443649</v>
      </c>
      <c r="J23" s="823">
        <v>31</v>
      </c>
      <c r="K23" s="825">
        <v>258</v>
      </c>
      <c r="L23" s="823">
        <v>86</v>
      </c>
      <c r="M23" s="823"/>
      <c r="N23" s="823"/>
      <c r="O23" s="758">
        <f t="shared" si="0"/>
        <v>1973.3559928443649</v>
      </c>
      <c r="Q23" s="759"/>
      <c r="R23" s="828">
        <v>1.4194991055456172</v>
      </c>
      <c r="S23" s="829">
        <v>1598.3559928443649</v>
      </c>
      <c r="T23" s="830">
        <f t="shared" si="1"/>
        <v>0</v>
      </c>
      <c r="U23" s="830">
        <f t="shared" si="2"/>
        <v>0</v>
      </c>
    </row>
    <row r="24" spans="1:21" ht="15.75" x14ac:dyDescent="0.25">
      <c r="A24" s="760" t="s">
        <v>657</v>
      </c>
      <c r="B24" s="410" t="s">
        <v>554</v>
      </c>
      <c r="C24" s="823">
        <v>18</v>
      </c>
      <c r="D24" s="823">
        <v>2</v>
      </c>
      <c r="E24" s="823">
        <v>4</v>
      </c>
      <c r="F24" s="823">
        <v>0</v>
      </c>
      <c r="G24" s="823">
        <v>0</v>
      </c>
      <c r="H24" s="817">
        <v>1.4221681961251886</v>
      </c>
      <c r="I24" s="823">
        <v>25.599027530253395</v>
      </c>
      <c r="J24" s="823">
        <v>0</v>
      </c>
      <c r="K24" s="825" t="s">
        <v>535</v>
      </c>
      <c r="L24" s="823" t="s">
        <v>535</v>
      </c>
      <c r="M24" s="823"/>
      <c r="N24" s="823"/>
      <c r="O24" s="758">
        <f t="shared" si="0"/>
        <v>25.599027530253395</v>
      </c>
      <c r="Q24" s="759"/>
      <c r="R24" s="828">
        <v>1.4221681961251886</v>
      </c>
      <c r="S24" s="829">
        <v>25.599027530253395</v>
      </c>
      <c r="T24" s="830">
        <f t="shared" si="1"/>
        <v>0</v>
      </c>
      <c r="U24" s="830">
        <f t="shared" si="2"/>
        <v>0</v>
      </c>
    </row>
    <row r="25" spans="1:21" ht="15.75" x14ac:dyDescent="0.25">
      <c r="A25" s="760" t="s">
        <v>658</v>
      </c>
      <c r="B25" s="410" t="s">
        <v>555</v>
      </c>
      <c r="C25" s="823">
        <v>11</v>
      </c>
      <c r="D25" s="823">
        <v>6</v>
      </c>
      <c r="E25" s="823">
        <v>12</v>
      </c>
      <c r="F25" s="823">
        <v>0</v>
      </c>
      <c r="G25" s="823">
        <v>0</v>
      </c>
      <c r="H25" s="817">
        <v>1.4221681961251886</v>
      </c>
      <c r="I25" s="823">
        <v>15.643850157377075</v>
      </c>
      <c r="J25" s="823">
        <v>6</v>
      </c>
      <c r="K25" s="825" t="s">
        <v>535</v>
      </c>
      <c r="L25" s="823">
        <v>52</v>
      </c>
      <c r="M25" s="823"/>
      <c r="N25" s="823"/>
      <c r="O25" s="758">
        <f t="shared" si="0"/>
        <v>73.643850157377074</v>
      </c>
      <c r="Q25" s="759"/>
      <c r="R25" s="828">
        <v>1.4221681961251886</v>
      </c>
      <c r="S25" s="829">
        <v>15.643850157377075</v>
      </c>
      <c r="T25" s="830">
        <f t="shared" si="1"/>
        <v>0</v>
      </c>
      <c r="U25" s="830">
        <f t="shared" si="2"/>
        <v>0</v>
      </c>
    </row>
    <row r="26" spans="1:21" ht="15.75" x14ac:dyDescent="0.25">
      <c r="A26" s="760" t="s">
        <v>659</v>
      </c>
      <c r="B26" s="410" t="s">
        <v>556</v>
      </c>
      <c r="C26" s="823">
        <v>726</v>
      </c>
      <c r="D26" s="823">
        <v>164</v>
      </c>
      <c r="E26" s="823">
        <v>28</v>
      </c>
      <c r="F26" s="823">
        <v>12</v>
      </c>
      <c r="G26" s="823">
        <v>10</v>
      </c>
      <c r="H26" s="824">
        <v>1.3124087591240876</v>
      </c>
      <c r="I26" s="823">
        <v>952.8087591240876</v>
      </c>
      <c r="J26" s="823">
        <v>51</v>
      </c>
      <c r="K26" s="825">
        <v>105</v>
      </c>
      <c r="L26" s="823">
        <v>145</v>
      </c>
      <c r="M26" s="823"/>
      <c r="N26" s="823"/>
      <c r="O26" s="758">
        <f t="shared" si="0"/>
        <v>1253.8087591240876</v>
      </c>
      <c r="Q26" s="759"/>
      <c r="R26" s="828">
        <v>1.3124087591240876</v>
      </c>
      <c r="S26" s="829">
        <v>952.8087591240876</v>
      </c>
      <c r="T26" s="830">
        <f t="shared" si="1"/>
        <v>0</v>
      </c>
      <c r="U26" s="830">
        <f t="shared" si="2"/>
        <v>0</v>
      </c>
    </row>
    <row r="27" spans="1:21" ht="15.75" x14ac:dyDescent="0.25">
      <c r="A27" s="618">
        <v>85327</v>
      </c>
      <c r="B27" s="341" t="s">
        <v>557</v>
      </c>
      <c r="C27" s="823">
        <v>723</v>
      </c>
      <c r="D27" s="823">
        <v>129</v>
      </c>
      <c r="E27" s="823">
        <v>45</v>
      </c>
      <c r="F27" s="823">
        <v>93</v>
      </c>
      <c r="G27" s="823">
        <v>3</v>
      </c>
      <c r="H27" s="824">
        <v>1.3057851239669422</v>
      </c>
      <c r="I27" s="823">
        <v>944.08264462809927</v>
      </c>
      <c r="J27" s="823">
        <v>14</v>
      </c>
      <c r="K27" s="825">
        <v>1392</v>
      </c>
      <c r="L27" s="823">
        <v>102</v>
      </c>
      <c r="M27" s="823"/>
      <c r="N27" s="823"/>
      <c r="O27" s="758">
        <f t="shared" si="0"/>
        <v>2452.0826446280994</v>
      </c>
      <c r="Q27" s="759"/>
      <c r="R27" s="828">
        <v>1.3057851239669422</v>
      </c>
      <c r="S27" s="829">
        <v>944.08264462809927</v>
      </c>
      <c r="T27" s="830">
        <f t="shared" si="1"/>
        <v>0</v>
      </c>
      <c r="U27" s="830">
        <f t="shared" si="2"/>
        <v>0</v>
      </c>
    </row>
    <row r="28" spans="1:21" ht="15.75" x14ac:dyDescent="0.25">
      <c r="A28" s="618">
        <v>85328</v>
      </c>
      <c r="B28" s="341" t="s">
        <v>558</v>
      </c>
      <c r="C28" s="823">
        <v>414</v>
      </c>
      <c r="D28" s="823">
        <v>70</v>
      </c>
      <c r="E28" s="823">
        <v>28</v>
      </c>
      <c r="F28" s="823">
        <v>35</v>
      </c>
      <c r="G28" s="823">
        <v>1</v>
      </c>
      <c r="H28" s="824">
        <v>1.4547563805104409</v>
      </c>
      <c r="I28" s="823">
        <v>602.26914153132248</v>
      </c>
      <c r="J28" s="823">
        <v>16</v>
      </c>
      <c r="K28" s="825">
        <v>369</v>
      </c>
      <c r="L28" s="823">
        <v>141</v>
      </c>
      <c r="M28" s="823"/>
      <c r="N28" s="823"/>
      <c r="O28" s="758">
        <f t="shared" si="0"/>
        <v>1128.2691415313225</v>
      </c>
      <c r="Q28" s="759"/>
      <c r="R28" s="828">
        <v>1.4547563805104409</v>
      </c>
      <c r="S28" s="829">
        <v>602.26914153132248</v>
      </c>
      <c r="T28" s="830">
        <f t="shared" si="1"/>
        <v>0</v>
      </c>
      <c r="U28" s="830">
        <f t="shared" si="2"/>
        <v>0</v>
      </c>
    </row>
    <row r="29" spans="1:21" ht="15.75" x14ac:dyDescent="0.25">
      <c r="A29" s="618">
        <v>85329</v>
      </c>
      <c r="B29" s="341" t="s">
        <v>559</v>
      </c>
      <c r="C29" s="823" t="s">
        <v>535</v>
      </c>
      <c r="D29" s="823" t="s">
        <v>535</v>
      </c>
      <c r="E29" s="823" t="s">
        <v>535</v>
      </c>
      <c r="F29" s="823" t="s">
        <v>535</v>
      </c>
      <c r="G29" s="823" t="s">
        <v>535</v>
      </c>
      <c r="H29" s="824"/>
      <c r="I29" s="823" t="s">
        <v>535</v>
      </c>
      <c r="J29" s="823">
        <v>0</v>
      </c>
      <c r="K29" s="825" t="s">
        <v>535</v>
      </c>
      <c r="L29" s="823" t="s">
        <v>535</v>
      </c>
      <c r="M29" s="823">
        <v>296</v>
      </c>
      <c r="N29" s="823"/>
      <c r="O29" s="758">
        <f t="shared" si="0"/>
        <v>296</v>
      </c>
      <c r="Q29" s="759"/>
      <c r="R29" s="828"/>
      <c r="S29" s="829" t="s">
        <v>535</v>
      </c>
      <c r="T29" s="830">
        <f t="shared" si="1"/>
        <v>0</v>
      </c>
      <c r="U29" s="830" t="e">
        <f t="shared" si="2"/>
        <v>#VALUE!</v>
      </c>
    </row>
    <row r="30" spans="1:21" ht="15.75" x14ac:dyDescent="0.25">
      <c r="A30" s="618">
        <v>85330</v>
      </c>
      <c r="B30" s="341" t="s">
        <v>560</v>
      </c>
      <c r="C30" s="823" t="s">
        <v>535</v>
      </c>
      <c r="D30" s="823" t="s">
        <v>535</v>
      </c>
      <c r="E30" s="823" t="s">
        <v>535</v>
      </c>
      <c r="F30" s="823" t="s">
        <v>535</v>
      </c>
      <c r="G30" s="823" t="s">
        <v>535</v>
      </c>
      <c r="H30" s="824"/>
      <c r="I30" s="823" t="s">
        <v>535</v>
      </c>
      <c r="J30" s="823">
        <v>0</v>
      </c>
      <c r="K30" s="825" t="s">
        <v>535</v>
      </c>
      <c r="L30" s="823" t="s">
        <v>535</v>
      </c>
      <c r="M30" s="823">
        <v>267</v>
      </c>
      <c r="N30" s="823"/>
      <c r="O30" s="758">
        <f t="shared" si="0"/>
        <v>267</v>
      </c>
      <c r="Q30" s="759"/>
      <c r="R30" s="828"/>
      <c r="S30" s="829" t="s">
        <v>535</v>
      </c>
      <c r="T30" s="830">
        <f t="shared" si="1"/>
        <v>0</v>
      </c>
      <c r="U30" s="830" t="e">
        <f t="shared" si="2"/>
        <v>#VALUE!</v>
      </c>
    </row>
    <row r="31" spans="1:21" ht="15.75" x14ac:dyDescent="0.25">
      <c r="A31" s="618">
        <v>85331</v>
      </c>
      <c r="B31" s="341" t="s">
        <v>561</v>
      </c>
      <c r="C31" s="823" t="s">
        <v>535</v>
      </c>
      <c r="D31" s="823" t="s">
        <v>535</v>
      </c>
      <c r="E31" s="823" t="s">
        <v>535</v>
      </c>
      <c r="F31" s="823" t="s">
        <v>535</v>
      </c>
      <c r="G31" s="823" t="s">
        <v>535</v>
      </c>
      <c r="H31" s="824"/>
      <c r="I31" s="823" t="s">
        <v>535</v>
      </c>
      <c r="J31" s="823">
        <v>0</v>
      </c>
      <c r="K31" s="825" t="s">
        <v>535</v>
      </c>
      <c r="L31" s="823" t="s">
        <v>535</v>
      </c>
      <c r="M31" s="823">
        <v>1239</v>
      </c>
      <c r="N31" s="823"/>
      <c r="O31" s="758">
        <f t="shared" si="0"/>
        <v>1239</v>
      </c>
      <c r="Q31" s="759"/>
      <c r="R31" s="828"/>
      <c r="S31" s="829" t="s">
        <v>535</v>
      </c>
      <c r="T31" s="830">
        <f t="shared" si="1"/>
        <v>0</v>
      </c>
      <c r="U31" s="830" t="e">
        <f t="shared" si="2"/>
        <v>#VALUE!</v>
      </c>
    </row>
    <row r="32" spans="1:21" ht="15.75" x14ac:dyDescent="0.25">
      <c r="A32" s="618">
        <v>85332</v>
      </c>
      <c r="B32" s="341" t="s">
        <v>562</v>
      </c>
      <c r="C32" s="823" t="s">
        <v>535</v>
      </c>
      <c r="D32" s="823" t="s">
        <v>535</v>
      </c>
      <c r="E32" s="823" t="s">
        <v>535</v>
      </c>
      <c r="F32" s="823" t="s">
        <v>535</v>
      </c>
      <c r="G32" s="823" t="s">
        <v>535</v>
      </c>
      <c r="H32" s="824"/>
      <c r="I32" s="823" t="s">
        <v>535</v>
      </c>
      <c r="J32" s="823">
        <v>0</v>
      </c>
      <c r="K32" s="825" t="s">
        <v>535</v>
      </c>
      <c r="L32" s="823" t="s">
        <v>535</v>
      </c>
      <c r="M32" s="823">
        <v>6728</v>
      </c>
      <c r="N32" s="823"/>
      <c r="O32" s="758">
        <f t="shared" si="0"/>
        <v>6728</v>
      </c>
      <c r="Q32" s="759"/>
      <c r="R32" s="828"/>
      <c r="S32" s="829" t="s">
        <v>535</v>
      </c>
      <c r="T32" s="830">
        <f t="shared" si="1"/>
        <v>0</v>
      </c>
      <c r="U32" s="830" t="e">
        <f t="shared" si="2"/>
        <v>#VALUE!</v>
      </c>
    </row>
    <row r="33" spans="1:21" ht="15.75" x14ac:dyDescent="0.25">
      <c r="A33" s="618">
        <v>85333</v>
      </c>
      <c r="B33" s="341" t="s">
        <v>563</v>
      </c>
      <c r="C33" s="823" t="s">
        <v>535</v>
      </c>
      <c r="D33" s="823" t="s">
        <v>535</v>
      </c>
      <c r="E33" s="823" t="s">
        <v>535</v>
      </c>
      <c r="F33" s="823" t="s">
        <v>535</v>
      </c>
      <c r="G33" s="823" t="s">
        <v>535</v>
      </c>
      <c r="H33" s="824"/>
      <c r="I33" s="823" t="s">
        <v>535</v>
      </c>
      <c r="J33" s="823">
        <v>0</v>
      </c>
      <c r="K33" s="825" t="s">
        <v>535</v>
      </c>
      <c r="L33" s="823" t="s">
        <v>535</v>
      </c>
      <c r="M33" s="823">
        <v>1489</v>
      </c>
      <c r="N33" s="823"/>
      <c r="O33" s="758">
        <f t="shared" si="0"/>
        <v>1489</v>
      </c>
      <c r="Q33" s="759"/>
      <c r="R33" s="828"/>
      <c r="S33" s="829" t="s">
        <v>535</v>
      </c>
      <c r="T33" s="830">
        <f t="shared" si="1"/>
        <v>0</v>
      </c>
      <c r="U33" s="830" t="e">
        <f t="shared" si="2"/>
        <v>#VALUE!</v>
      </c>
    </row>
    <row r="34" spans="1:21" ht="15.75" x14ac:dyDescent="0.25">
      <c r="A34" s="618">
        <v>85335</v>
      </c>
      <c r="B34" s="341" t="s">
        <v>564</v>
      </c>
      <c r="C34" s="823" t="s">
        <v>535</v>
      </c>
      <c r="D34" s="823" t="s">
        <v>535</v>
      </c>
      <c r="E34" s="823" t="s">
        <v>535</v>
      </c>
      <c r="F34" s="823" t="s">
        <v>535</v>
      </c>
      <c r="G34" s="823" t="s">
        <v>535</v>
      </c>
      <c r="H34" s="824"/>
      <c r="I34" s="823" t="s">
        <v>535</v>
      </c>
      <c r="J34" s="823">
        <v>0</v>
      </c>
      <c r="K34" s="825" t="s">
        <v>535</v>
      </c>
      <c r="L34" s="823">
        <v>93</v>
      </c>
      <c r="M34" s="823"/>
      <c r="N34" s="823"/>
      <c r="O34" s="758">
        <f t="shared" si="0"/>
        <v>93</v>
      </c>
      <c r="Q34" s="759"/>
      <c r="R34" s="828"/>
      <c r="S34" s="829" t="s">
        <v>535</v>
      </c>
      <c r="T34" s="830">
        <f t="shared" si="1"/>
        <v>0</v>
      </c>
      <c r="U34" s="830" t="e">
        <f t="shared" si="2"/>
        <v>#VALUE!</v>
      </c>
    </row>
    <row r="35" spans="1:21" ht="15.75" x14ac:dyDescent="0.25">
      <c r="A35" s="618">
        <v>85336</v>
      </c>
      <c r="B35" s="341" t="s">
        <v>565</v>
      </c>
      <c r="C35" s="823" t="s">
        <v>535</v>
      </c>
      <c r="D35" s="823" t="s">
        <v>535</v>
      </c>
      <c r="E35" s="823" t="s">
        <v>535</v>
      </c>
      <c r="F35" s="823" t="s">
        <v>535</v>
      </c>
      <c r="G35" s="823" t="s">
        <v>535</v>
      </c>
      <c r="H35" s="824"/>
      <c r="I35" s="823" t="s">
        <v>535</v>
      </c>
      <c r="J35" s="823">
        <v>12</v>
      </c>
      <c r="K35" s="825" t="s">
        <v>535</v>
      </c>
      <c r="L35" s="823">
        <v>140</v>
      </c>
      <c r="M35" s="823"/>
      <c r="N35" s="823"/>
      <c r="O35" s="758">
        <f t="shared" si="0"/>
        <v>152</v>
      </c>
      <c r="Q35" s="759"/>
      <c r="R35" s="828"/>
      <c r="S35" s="829" t="s">
        <v>535</v>
      </c>
      <c r="T35" s="830">
        <f t="shared" si="1"/>
        <v>0</v>
      </c>
      <c r="U35" s="830" t="e">
        <f t="shared" si="2"/>
        <v>#VALUE!</v>
      </c>
    </row>
    <row r="36" spans="1:21" ht="15.75" x14ac:dyDescent="0.25">
      <c r="A36" s="618">
        <v>85337</v>
      </c>
      <c r="B36" s="341" t="s">
        <v>566</v>
      </c>
      <c r="C36" s="823" t="s">
        <v>535</v>
      </c>
      <c r="D36" s="823" t="s">
        <v>535</v>
      </c>
      <c r="E36" s="823" t="s">
        <v>535</v>
      </c>
      <c r="F36" s="823" t="s">
        <v>535</v>
      </c>
      <c r="G36" s="823" t="s">
        <v>535</v>
      </c>
      <c r="H36" s="824"/>
      <c r="I36" s="823" t="s">
        <v>535</v>
      </c>
      <c r="J36" s="823">
        <v>0</v>
      </c>
      <c r="K36" s="825" t="s">
        <v>535</v>
      </c>
      <c r="L36" s="823">
        <v>25</v>
      </c>
      <c r="M36" s="823"/>
      <c r="N36" s="823"/>
      <c r="O36" s="758">
        <f t="shared" si="0"/>
        <v>25</v>
      </c>
      <c r="Q36" s="759"/>
      <c r="R36" s="828"/>
      <c r="S36" s="829" t="s">
        <v>535</v>
      </c>
      <c r="T36" s="830">
        <f t="shared" si="1"/>
        <v>0</v>
      </c>
      <c r="U36" s="830" t="e">
        <f t="shared" si="2"/>
        <v>#VALUE!</v>
      </c>
    </row>
    <row r="37" spans="1:21" ht="15.75" x14ac:dyDescent="0.25">
      <c r="A37" s="618">
        <v>85339</v>
      </c>
      <c r="B37" s="341" t="s">
        <v>567</v>
      </c>
      <c r="C37" s="823" t="s">
        <v>535</v>
      </c>
      <c r="D37" s="823" t="s">
        <v>535</v>
      </c>
      <c r="E37" s="823" t="s">
        <v>535</v>
      </c>
      <c r="F37" s="823" t="s">
        <v>535</v>
      </c>
      <c r="G37" s="823" t="s">
        <v>535</v>
      </c>
      <c r="H37" s="824"/>
      <c r="I37" s="823" t="s">
        <v>535</v>
      </c>
      <c r="J37" s="823">
        <v>11</v>
      </c>
      <c r="K37" s="825" t="s">
        <v>535</v>
      </c>
      <c r="L37" s="823">
        <v>33</v>
      </c>
      <c r="M37" s="823"/>
      <c r="N37" s="823"/>
      <c r="O37" s="758">
        <f t="shared" si="0"/>
        <v>44</v>
      </c>
      <c r="Q37" s="759"/>
      <c r="R37" s="828"/>
      <c r="S37" s="829" t="s">
        <v>535</v>
      </c>
      <c r="T37" s="830">
        <f t="shared" si="1"/>
        <v>0</v>
      </c>
      <c r="U37" s="830" t="e">
        <f t="shared" si="2"/>
        <v>#VALUE!</v>
      </c>
    </row>
    <row r="38" spans="1:21" ht="15.75" x14ac:dyDescent="0.25">
      <c r="A38" s="618">
        <v>85340</v>
      </c>
      <c r="B38" s="341" t="s">
        <v>568</v>
      </c>
      <c r="C38" s="823">
        <v>11</v>
      </c>
      <c r="D38" s="823">
        <v>6</v>
      </c>
      <c r="E38" s="823">
        <v>0</v>
      </c>
      <c r="F38" s="823">
        <v>0</v>
      </c>
      <c r="G38" s="823">
        <v>0</v>
      </c>
      <c r="H38" s="817">
        <v>1.4221681961251886</v>
      </c>
      <c r="I38" s="823">
        <v>17.221702714996241</v>
      </c>
      <c r="J38" s="823">
        <v>1</v>
      </c>
      <c r="K38" s="825" t="s">
        <v>535</v>
      </c>
      <c r="L38" s="823">
        <v>24</v>
      </c>
      <c r="M38" s="823"/>
      <c r="N38" s="823"/>
      <c r="O38" s="758">
        <v>37.221702714996241</v>
      </c>
      <c r="Q38" s="759"/>
      <c r="R38" s="828">
        <v>1.4221681961251886</v>
      </c>
      <c r="S38" s="829">
        <v>17.221702714996241</v>
      </c>
      <c r="T38" s="830">
        <f t="shared" si="1"/>
        <v>0</v>
      </c>
      <c r="U38" s="830">
        <f t="shared" si="2"/>
        <v>0</v>
      </c>
    </row>
    <row r="39" spans="1:21" ht="15.75" x14ac:dyDescent="0.25">
      <c r="A39" s="760" t="s">
        <v>661</v>
      </c>
      <c r="B39" s="410" t="s">
        <v>569</v>
      </c>
      <c r="C39" s="823" t="s">
        <v>535</v>
      </c>
      <c r="D39" s="823" t="s">
        <v>535</v>
      </c>
      <c r="E39" s="823" t="s">
        <v>535</v>
      </c>
      <c r="F39" s="823" t="s">
        <v>535</v>
      </c>
      <c r="G39" s="823" t="s">
        <v>535</v>
      </c>
      <c r="H39" s="824"/>
      <c r="I39" s="823"/>
      <c r="J39" s="823">
        <v>1</v>
      </c>
      <c r="K39" s="825" t="s">
        <v>535</v>
      </c>
      <c r="L39" s="823">
        <v>0</v>
      </c>
      <c r="M39" s="823"/>
      <c r="N39" s="823"/>
      <c r="O39" s="758">
        <f t="shared" si="0"/>
        <v>1</v>
      </c>
      <c r="Q39" s="759"/>
      <c r="R39" s="828"/>
      <c r="S39" s="829"/>
      <c r="T39" s="830">
        <f t="shared" si="1"/>
        <v>0</v>
      </c>
      <c r="U39" s="830">
        <f t="shared" si="2"/>
        <v>0</v>
      </c>
    </row>
    <row r="40" spans="1:21" ht="15.75" x14ac:dyDescent="0.25">
      <c r="A40" s="618">
        <v>85342</v>
      </c>
      <c r="B40" s="341" t="s">
        <v>570</v>
      </c>
      <c r="C40" s="823" t="s">
        <v>535</v>
      </c>
      <c r="D40" s="823" t="s">
        <v>535</v>
      </c>
      <c r="E40" s="823" t="s">
        <v>535</v>
      </c>
      <c r="F40" s="823" t="s">
        <v>535</v>
      </c>
      <c r="G40" s="823" t="s">
        <v>535</v>
      </c>
      <c r="H40" s="824"/>
      <c r="I40" s="823" t="s">
        <v>535</v>
      </c>
      <c r="J40" s="823">
        <v>1</v>
      </c>
      <c r="K40" s="825" t="s">
        <v>535</v>
      </c>
      <c r="L40" s="823">
        <v>54</v>
      </c>
      <c r="M40" s="823"/>
      <c r="N40" s="823"/>
      <c r="O40" s="758">
        <f t="shared" si="0"/>
        <v>55</v>
      </c>
      <c r="Q40" s="759"/>
      <c r="R40" s="828"/>
      <c r="S40" s="829" t="s">
        <v>535</v>
      </c>
      <c r="T40" s="830">
        <f t="shared" si="1"/>
        <v>0</v>
      </c>
      <c r="U40" s="830" t="e">
        <f t="shared" si="2"/>
        <v>#VALUE!</v>
      </c>
    </row>
    <row r="41" spans="1:21" ht="15.75" x14ac:dyDescent="0.25">
      <c r="A41" s="618">
        <v>85344</v>
      </c>
      <c r="B41" s="341" t="s">
        <v>571</v>
      </c>
      <c r="C41" s="823">
        <v>37</v>
      </c>
      <c r="D41" s="823">
        <v>1</v>
      </c>
      <c r="E41" s="823">
        <v>1</v>
      </c>
      <c r="F41" s="823">
        <v>0</v>
      </c>
      <c r="G41" s="823">
        <v>0</v>
      </c>
      <c r="H41" s="824">
        <v>1.1621621621621621</v>
      </c>
      <c r="I41" s="823">
        <v>42.999999999999993</v>
      </c>
      <c r="J41" s="823">
        <v>0</v>
      </c>
      <c r="K41" s="825" t="s">
        <v>535</v>
      </c>
      <c r="L41" s="823" t="s">
        <v>103</v>
      </c>
      <c r="M41" s="823"/>
      <c r="N41" s="823"/>
      <c r="O41" s="758">
        <f t="shared" si="0"/>
        <v>42.999999999999993</v>
      </c>
      <c r="Q41" s="759"/>
      <c r="R41" s="828">
        <v>1.1621621621621621</v>
      </c>
      <c r="S41" s="829">
        <v>42.999999999999993</v>
      </c>
      <c r="T41" s="830">
        <f t="shared" si="1"/>
        <v>0</v>
      </c>
      <c r="U41" s="830">
        <f t="shared" si="2"/>
        <v>0</v>
      </c>
    </row>
    <row r="42" spans="1:21" ht="15.75" x14ac:dyDescent="0.25">
      <c r="A42" s="618">
        <v>85349</v>
      </c>
      <c r="B42" s="341" t="s">
        <v>572</v>
      </c>
      <c r="C42" s="823">
        <v>175</v>
      </c>
      <c r="D42" s="823">
        <v>41</v>
      </c>
      <c r="E42" s="823">
        <v>4</v>
      </c>
      <c r="F42" s="823">
        <v>0</v>
      </c>
      <c r="G42" s="823">
        <v>0</v>
      </c>
      <c r="H42" s="824">
        <v>1.4228571428571428</v>
      </c>
      <c r="I42" s="823">
        <v>249</v>
      </c>
      <c r="J42" s="823">
        <v>1</v>
      </c>
      <c r="K42" s="825" t="s">
        <v>535</v>
      </c>
      <c r="L42" s="823">
        <v>19</v>
      </c>
      <c r="M42" s="823"/>
      <c r="N42" s="823"/>
      <c r="O42" s="758">
        <f t="shared" si="0"/>
        <v>269</v>
      </c>
      <c r="Q42" s="759"/>
      <c r="R42" s="828">
        <v>1.4228571428571428</v>
      </c>
      <c r="S42" s="829">
        <v>249</v>
      </c>
      <c r="T42" s="830">
        <f t="shared" si="1"/>
        <v>0</v>
      </c>
      <c r="U42" s="830">
        <f t="shared" si="2"/>
        <v>0</v>
      </c>
    </row>
    <row r="43" spans="1:21" ht="15.75" x14ac:dyDescent="0.25">
      <c r="A43" s="618">
        <v>85350</v>
      </c>
      <c r="B43" s="341" t="s">
        <v>573</v>
      </c>
      <c r="C43" s="823">
        <v>191</v>
      </c>
      <c r="D43" s="823">
        <v>42</v>
      </c>
      <c r="E43" s="823">
        <v>15</v>
      </c>
      <c r="F43" s="823">
        <v>12</v>
      </c>
      <c r="G43" s="823">
        <v>4</v>
      </c>
      <c r="H43" s="817">
        <v>1.4221681961251886</v>
      </c>
      <c r="I43" s="823">
        <v>271.63412545991105</v>
      </c>
      <c r="J43" s="823">
        <v>21</v>
      </c>
      <c r="K43" s="825">
        <v>37</v>
      </c>
      <c r="L43" s="823">
        <v>136</v>
      </c>
      <c r="M43" s="823"/>
      <c r="N43" s="823"/>
      <c r="O43" s="758">
        <f t="shared" si="0"/>
        <v>465.63412545991105</v>
      </c>
      <c r="Q43" s="759"/>
      <c r="R43" s="828">
        <v>1.4221681961251886</v>
      </c>
      <c r="S43" s="829">
        <v>271.63412545991105</v>
      </c>
      <c r="T43" s="830">
        <f t="shared" si="1"/>
        <v>0</v>
      </c>
      <c r="U43" s="830">
        <f t="shared" si="2"/>
        <v>0</v>
      </c>
    </row>
    <row r="44" spans="1:21" ht="15.75" x14ac:dyDescent="0.25">
      <c r="A44" s="760" t="s">
        <v>660</v>
      </c>
      <c r="B44" s="410" t="s">
        <v>574</v>
      </c>
      <c r="C44" s="823">
        <v>888</v>
      </c>
      <c r="D44" s="823">
        <v>127</v>
      </c>
      <c r="E44" s="823">
        <v>46</v>
      </c>
      <c r="F44" s="823">
        <v>8</v>
      </c>
      <c r="G44" s="823">
        <v>3</v>
      </c>
      <c r="H44" s="824">
        <v>1.3872491145218417</v>
      </c>
      <c r="I44" s="823">
        <v>1231.8772136953955</v>
      </c>
      <c r="J44" s="823">
        <v>10</v>
      </c>
      <c r="K44" s="825" t="s">
        <v>535</v>
      </c>
      <c r="L44" s="823">
        <v>165</v>
      </c>
      <c r="M44" s="823"/>
      <c r="N44" s="823"/>
      <c r="O44" s="758">
        <f t="shared" si="0"/>
        <v>1406.8772136953955</v>
      </c>
      <c r="Q44" s="759"/>
      <c r="R44" s="828">
        <v>1.3872491145218417</v>
      </c>
      <c r="S44" s="829">
        <v>1231.8772136953955</v>
      </c>
      <c r="T44" s="830">
        <f t="shared" si="1"/>
        <v>0</v>
      </c>
      <c r="U44" s="830">
        <f t="shared" si="2"/>
        <v>0</v>
      </c>
    </row>
    <row r="45" spans="1:21" ht="15.75" x14ac:dyDescent="0.25">
      <c r="A45" s="618">
        <v>85353</v>
      </c>
      <c r="B45" s="341" t="s">
        <v>575</v>
      </c>
      <c r="C45" s="823" t="s">
        <v>535</v>
      </c>
      <c r="D45" s="823" t="s">
        <v>535</v>
      </c>
      <c r="E45" s="823" t="s">
        <v>535</v>
      </c>
      <c r="F45" s="823" t="s">
        <v>535</v>
      </c>
      <c r="G45" s="823" t="s">
        <v>535</v>
      </c>
      <c r="H45" s="824"/>
      <c r="I45" s="823" t="s">
        <v>535</v>
      </c>
      <c r="J45" s="823">
        <v>6</v>
      </c>
      <c r="K45" s="825" t="s">
        <v>535</v>
      </c>
      <c r="L45" s="823">
        <v>182</v>
      </c>
      <c r="M45" s="823"/>
      <c r="N45" s="823"/>
      <c r="O45" s="758">
        <f t="shared" si="0"/>
        <v>188</v>
      </c>
      <c r="Q45" s="759"/>
      <c r="R45" s="828"/>
      <c r="S45" s="829" t="s">
        <v>535</v>
      </c>
      <c r="T45" s="830">
        <f t="shared" si="1"/>
        <v>0</v>
      </c>
      <c r="U45" s="830" t="e">
        <f t="shared" si="2"/>
        <v>#VALUE!</v>
      </c>
    </row>
    <row r="46" spans="1:21" ht="15.75" x14ac:dyDescent="0.25">
      <c r="A46" s="618">
        <v>85357</v>
      </c>
      <c r="B46" s="341" t="s">
        <v>576</v>
      </c>
      <c r="C46" s="823" t="s">
        <v>535</v>
      </c>
      <c r="D46" s="823" t="s">
        <v>535</v>
      </c>
      <c r="E46" s="823" t="s">
        <v>535</v>
      </c>
      <c r="F46" s="823" t="s">
        <v>535</v>
      </c>
      <c r="G46" s="823" t="s">
        <v>535</v>
      </c>
      <c r="H46" s="824"/>
      <c r="I46" s="823" t="s">
        <v>535</v>
      </c>
      <c r="J46" s="823">
        <v>8</v>
      </c>
      <c r="K46" s="825" t="s">
        <v>535</v>
      </c>
      <c r="L46" s="823">
        <v>90</v>
      </c>
      <c r="M46" s="823"/>
      <c r="N46" s="823"/>
      <c r="O46" s="758">
        <f t="shared" si="0"/>
        <v>98</v>
      </c>
      <c r="Q46" s="759"/>
      <c r="R46" s="828"/>
      <c r="S46" s="829" t="s">
        <v>535</v>
      </c>
      <c r="T46" s="830">
        <f t="shared" si="1"/>
        <v>0</v>
      </c>
      <c r="U46" s="830" t="e">
        <f t="shared" si="2"/>
        <v>#VALUE!</v>
      </c>
    </row>
    <row r="47" spans="1:21" ht="15" customHeight="1" x14ac:dyDescent="0.25">
      <c r="A47" s="618">
        <v>85358</v>
      </c>
      <c r="B47" s="341" t="s">
        <v>577</v>
      </c>
      <c r="C47" s="1037" t="s">
        <v>648</v>
      </c>
      <c r="D47" s="1038"/>
      <c r="E47" s="1038"/>
      <c r="F47" s="1038"/>
      <c r="G47" s="1038"/>
      <c r="H47" s="1038"/>
      <c r="I47" s="1039"/>
      <c r="J47" s="823">
        <v>0</v>
      </c>
      <c r="K47" s="825" t="s">
        <v>535</v>
      </c>
      <c r="L47" s="823">
        <v>19</v>
      </c>
      <c r="M47" s="823"/>
      <c r="N47" s="823"/>
      <c r="O47" s="758">
        <f t="shared" si="0"/>
        <v>19</v>
      </c>
      <c r="Q47" s="759"/>
      <c r="R47" s="831"/>
      <c r="S47" s="831"/>
      <c r="T47" s="830">
        <f t="shared" si="1"/>
        <v>0</v>
      </c>
      <c r="U47" s="830">
        <f t="shared" si="2"/>
        <v>0</v>
      </c>
    </row>
    <row r="48" spans="1:21" ht="15.75" x14ac:dyDescent="0.25">
      <c r="A48" s="618">
        <v>85359</v>
      </c>
      <c r="B48" s="341" t="s">
        <v>578</v>
      </c>
      <c r="C48" s="823" t="s">
        <v>535</v>
      </c>
      <c r="D48" s="823" t="s">
        <v>535</v>
      </c>
      <c r="E48" s="823" t="s">
        <v>535</v>
      </c>
      <c r="F48" s="823" t="s">
        <v>535</v>
      </c>
      <c r="G48" s="823" t="s">
        <v>535</v>
      </c>
      <c r="H48" s="824"/>
      <c r="I48" s="823" t="s">
        <v>535</v>
      </c>
      <c r="J48" s="823">
        <v>3</v>
      </c>
      <c r="K48" s="825" t="s">
        <v>535</v>
      </c>
      <c r="L48" s="823">
        <v>35</v>
      </c>
      <c r="M48" s="823"/>
      <c r="N48" s="823"/>
      <c r="O48" s="758">
        <f t="shared" si="0"/>
        <v>38</v>
      </c>
      <c r="Q48" s="759"/>
      <c r="R48" s="828"/>
      <c r="S48" s="829" t="s">
        <v>535</v>
      </c>
      <c r="T48" s="830">
        <f t="shared" si="1"/>
        <v>0</v>
      </c>
      <c r="U48" s="830" t="e">
        <f t="shared" si="2"/>
        <v>#VALUE!</v>
      </c>
    </row>
    <row r="49" spans="1:21" ht="15.75" x14ac:dyDescent="0.25">
      <c r="A49" s="618">
        <v>85360</v>
      </c>
      <c r="B49" s="341" t="s">
        <v>579</v>
      </c>
      <c r="C49" s="823" t="s">
        <v>535</v>
      </c>
      <c r="D49" s="823" t="s">
        <v>535</v>
      </c>
      <c r="E49" s="823" t="s">
        <v>535</v>
      </c>
      <c r="F49" s="823" t="s">
        <v>535</v>
      </c>
      <c r="G49" s="823" t="s">
        <v>535</v>
      </c>
      <c r="H49" s="824"/>
      <c r="I49" s="823" t="s">
        <v>535</v>
      </c>
      <c r="J49" s="823">
        <v>0</v>
      </c>
      <c r="K49" s="825">
        <v>118</v>
      </c>
      <c r="L49" s="823" t="s">
        <v>535</v>
      </c>
      <c r="M49" s="823"/>
      <c r="N49" s="823"/>
      <c r="O49" s="758">
        <f t="shared" si="0"/>
        <v>118</v>
      </c>
      <c r="P49" s="759"/>
      <c r="Q49" s="759"/>
      <c r="R49" s="828"/>
      <c r="S49" s="829" t="s">
        <v>535</v>
      </c>
      <c r="T49" s="830">
        <f t="shared" si="1"/>
        <v>0</v>
      </c>
      <c r="U49" s="830" t="e">
        <f t="shared" si="2"/>
        <v>#VALUE!</v>
      </c>
    </row>
    <row r="50" spans="1:21" ht="15" customHeight="1" x14ac:dyDescent="0.25">
      <c r="A50" s="618">
        <v>85361</v>
      </c>
      <c r="B50" s="341" t="s">
        <v>580</v>
      </c>
      <c r="C50" s="1037" t="s">
        <v>648</v>
      </c>
      <c r="D50" s="1038"/>
      <c r="E50" s="1038"/>
      <c r="F50" s="1038"/>
      <c r="G50" s="1038"/>
      <c r="H50" s="1038"/>
      <c r="I50" s="1039"/>
      <c r="J50" s="826">
        <v>0</v>
      </c>
      <c r="K50" s="826" t="s">
        <v>535</v>
      </c>
      <c r="L50" s="826" t="s">
        <v>103</v>
      </c>
      <c r="M50" s="826"/>
      <c r="N50" s="826"/>
      <c r="O50" s="758">
        <v>0</v>
      </c>
      <c r="Q50" s="759"/>
      <c r="R50" s="831"/>
      <c r="S50" s="832"/>
      <c r="T50" s="830">
        <f t="shared" si="1"/>
        <v>0</v>
      </c>
      <c r="U50" s="830">
        <f t="shared" si="2"/>
        <v>0</v>
      </c>
    </row>
    <row r="51" spans="1:21" ht="15.75" x14ac:dyDescent="0.25">
      <c r="A51" s="618">
        <v>85363</v>
      </c>
      <c r="B51" s="341" t="s">
        <v>581</v>
      </c>
      <c r="C51" s="823">
        <v>232</v>
      </c>
      <c r="D51" s="823">
        <v>5</v>
      </c>
      <c r="E51" s="823">
        <v>0</v>
      </c>
      <c r="F51" s="823">
        <v>0</v>
      </c>
      <c r="G51" s="823">
        <v>2</v>
      </c>
      <c r="H51" s="817">
        <v>1.4221681961251886</v>
      </c>
      <c r="I51" s="823">
        <v>329.94302150104375</v>
      </c>
      <c r="J51" s="823">
        <v>4</v>
      </c>
      <c r="K51" s="825" t="s">
        <v>535</v>
      </c>
      <c r="L51" s="823">
        <v>203</v>
      </c>
      <c r="M51" s="823"/>
      <c r="N51" s="823"/>
      <c r="O51" s="758">
        <v>535.45642792843819</v>
      </c>
      <c r="Q51" s="759"/>
      <c r="R51" s="828">
        <v>1.4221681961251886</v>
      </c>
      <c r="S51" s="829">
        <v>329.94302150104375</v>
      </c>
      <c r="T51" s="830">
        <f t="shared" si="1"/>
        <v>0</v>
      </c>
      <c r="U51" s="830">
        <f t="shared" si="2"/>
        <v>0</v>
      </c>
    </row>
    <row r="52" spans="1:21" ht="15.75" x14ac:dyDescent="0.25">
      <c r="A52" s="618">
        <v>85364</v>
      </c>
      <c r="B52" s="341" t="s">
        <v>582</v>
      </c>
      <c r="C52" s="823">
        <v>58</v>
      </c>
      <c r="D52" s="823">
        <v>15</v>
      </c>
      <c r="E52" s="823">
        <v>2</v>
      </c>
      <c r="F52" s="823">
        <v>0</v>
      </c>
      <c r="G52" s="823">
        <v>0</v>
      </c>
      <c r="H52" s="817">
        <v>1.4221681961251886</v>
      </c>
      <c r="I52" s="823">
        <v>82.485755375260936</v>
      </c>
      <c r="J52" s="823">
        <v>0</v>
      </c>
      <c r="K52" s="825" t="s">
        <v>535</v>
      </c>
      <c r="L52" s="823">
        <v>7</v>
      </c>
      <c r="M52" s="823"/>
      <c r="N52" s="823"/>
      <c r="O52" s="758">
        <v>89.114106982109533</v>
      </c>
      <c r="Q52" s="759"/>
      <c r="R52" s="828">
        <v>1.4221681961251886</v>
      </c>
      <c r="S52" s="829">
        <v>82.485755375260936</v>
      </c>
      <c r="T52" s="830">
        <f t="shared" si="1"/>
        <v>0</v>
      </c>
      <c r="U52" s="830">
        <f t="shared" si="2"/>
        <v>0</v>
      </c>
    </row>
    <row r="53" spans="1:21" ht="15.75" x14ac:dyDescent="0.25">
      <c r="A53" s="618">
        <v>85365</v>
      </c>
      <c r="B53" s="341" t="s">
        <v>583</v>
      </c>
      <c r="C53" s="823" t="s">
        <v>535</v>
      </c>
      <c r="D53" s="823" t="s">
        <v>535</v>
      </c>
      <c r="E53" s="823" t="s">
        <v>535</v>
      </c>
      <c r="F53" s="823" t="s">
        <v>535</v>
      </c>
      <c r="G53" s="823" t="s">
        <v>535</v>
      </c>
      <c r="H53" s="824"/>
      <c r="I53" s="823" t="s">
        <v>535</v>
      </c>
      <c r="J53" s="823">
        <v>12</v>
      </c>
      <c r="K53" s="825" t="s">
        <v>535</v>
      </c>
      <c r="L53" s="823">
        <v>68</v>
      </c>
      <c r="M53" s="823"/>
      <c r="N53" s="823"/>
      <c r="O53" s="758">
        <v>80</v>
      </c>
      <c r="Q53" s="759"/>
      <c r="R53" s="828"/>
      <c r="S53" s="829" t="s">
        <v>535</v>
      </c>
      <c r="T53" s="830">
        <f t="shared" si="1"/>
        <v>0</v>
      </c>
      <c r="U53" s="830" t="e">
        <f t="shared" si="2"/>
        <v>#VALUE!</v>
      </c>
    </row>
    <row r="54" spans="1:21" ht="15.75" x14ac:dyDescent="0.25">
      <c r="A54" s="618">
        <v>85366</v>
      </c>
      <c r="B54" s="341" t="s">
        <v>584</v>
      </c>
      <c r="C54" s="823" t="s">
        <v>535</v>
      </c>
      <c r="D54" s="823" t="s">
        <v>535</v>
      </c>
      <c r="E54" s="823" t="s">
        <v>535</v>
      </c>
      <c r="F54" s="823" t="s">
        <v>535</v>
      </c>
      <c r="G54" s="823" t="s">
        <v>535</v>
      </c>
      <c r="H54" s="824"/>
      <c r="I54" s="823" t="s">
        <v>535</v>
      </c>
      <c r="J54" s="823">
        <v>0</v>
      </c>
      <c r="K54" s="825" t="s">
        <v>535</v>
      </c>
      <c r="L54" s="823">
        <v>1</v>
      </c>
      <c r="M54" s="823"/>
      <c r="N54" s="823"/>
      <c r="O54" s="758">
        <v>1</v>
      </c>
      <c r="Q54" s="759"/>
      <c r="R54" s="828"/>
      <c r="S54" s="829" t="s">
        <v>535</v>
      </c>
      <c r="T54" s="830">
        <f t="shared" si="1"/>
        <v>0</v>
      </c>
      <c r="U54" s="830" t="e">
        <f t="shared" si="2"/>
        <v>#VALUE!</v>
      </c>
    </row>
    <row r="55" spans="1:21" ht="15.75" x14ac:dyDescent="0.25">
      <c r="A55" s="618">
        <v>85368</v>
      </c>
      <c r="B55" s="341" t="s">
        <v>585</v>
      </c>
      <c r="C55" s="823" t="s">
        <v>535</v>
      </c>
      <c r="D55" s="823" t="s">
        <v>535</v>
      </c>
      <c r="E55" s="823" t="s">
        <v>535</v>
      </c>
      <c r="F55" s="823" t="s">
        <v>535</v>
      </c>
      <c r="G55" s="823" t="s">
        <v>535</v>
      </c>
      <c r="H55" s="824"/>
      <c r="I55" s="823" t="s">
        <v>535</v>
      </c>
      <c r="J55" s="823">
        <v>0</v>
      </c>
      <c r="K55" s="825" t="s">
        <v>535</v>
      </c>
      <c r="L55" s="823">
        <v>1</v>
      </c>
      <c r="M55" s="823"/>
      <c r="N55" s="823"/>
      <c r="O55" s="758">
        <v>1</v>
      </c>
      <c r="Q55" s="759"/>
      <c r="R55" s="828"/>
      <c r="S55" s="829" t="s">
        <v>535</v>
      </c>
      <c r="T55" s="830">
        <f t="shared" si="1"/>
        <v>0</v>
      </c>
      <c r="U55" s="830" t="e">
        <f t="shared" si="2"/>
        <v>#VALUE!</v>
      </c>
    </row>
    <row r="56" spans="1:21" ht="15.75" x14ac:dyDescent="0.25">
      <c r="A56" s="618">
        <v>85369</v>
      </c>
      <c r="B56" s="341" t="s">
        <v>586</v>
      </c>
      <c r="C56" s="823" t="s">
        <v>535</v>
      </c>
      <c r="D56" s="823" t="s">
        <v>535</v>
      </c>
      <c r="E56" s="823" t="s">
        <v>535</v>
      </c>
      <c r="F56" s="823" t="s">
        <v>535</v>
      </c>
      <c r="G56" s="823" t="s">
        <v>535</v>
      </c>
      <c r="H56" s="824"/>
      <c r="I56" s="823" t="s">
        <v>535</v>
      </c>
      <c r="J56" s="823">
        <v>0</v>
      </c>
      <c r="K56" s="825" t="s">
        <v>535</v>
      </c>
      <c r="L56" s="823">
        <v>89</v>
      </c>
      <c r="M56" s="823"/>
      <c r="N56" s="823"/>
      <c r="O56" s="758">
        <v>89</v>
      </c>
      <c r="Q56" s="759"/>
      <c r="R56" s="828"/>
      <c r="S56" s="829" t="s">
        <v>535</v>
      </c>
      <c r="T56" s="830">
        <f t="shared" si="1"/>
        <v>0</v>
      </c>
      <c r="U56" s="830" t="e">
        <f t="shared" si="2"/>
        <v>#VALUE!</v>
      </c>
    </row>
    <row r="57" spans="1:21" ht="15.75" x14ac:dyDescent="0.25">
      <c r="A57" s="618">
        <v>85371</v>
      </c>
      <c r="B57" s="341" t="s">
        <v>587</v>
      </c>
      <c r="C57" s="823" t="s">
        <v>535</v>
      </c>
      <c r="D57" s="823" t="s">
        <v>535</v>
      </c>
      <c r="E57" s="823" t="s">
        <v>535</v>
      </c>
      <c r="F57" s="823" t="s">
        <v>535</v>
      </c>
      <c r="G57" s="823" t="s">
        <v>535</v>
      </c>
      <c r="H57" s="824"/>
      <c r="I57" s="823" t="s">
        <v>535</v>
      </c>
      <c r="J57" s="823">
        <v>1</v>
      </c>
      <c r="K57" s="825" t="s">
        <v>535</v>
      </c>
      <c r="L57" s="823">
        <v>15</v>
      </c>
      <c r="M57" s="823"/>
      <c r="N57" s="823"/>
      <c r="O57" s="758">
        <v>16</v>
      </c>
      <c r="Q57" s="759"/>
      <c r="R57" s="828"/>
      <c r="S57" s="829" t="s">
        <v>535</v>
      </c>
      <c r="T57" s="830">
        <f t="shared" si="1"/>
        <v>0</v>
      </c>
      <c r="U57" s="830" t="e">
        <f t="shared" si="2"/>
        <v>#VALUE!</v>
      </c>
    </row>
    <row r="58" spans="1:21" ht="15.75" x14ac:dyDescent="0.25">
      <c r="A58" s="618">
        <v>85372</v>
      </c>
      <c r="B58" s="341" t="s">
        <v>588</v>
      </c>
      <c r="C58" s="823">
        <v>0</v>
      </c>
      <c r="D58" s="823">
        <v>1</v>
      </c>
      <c r="E58" s="823">
        <v>0</v>
      </c>
      <c r="F58" s="823">
        <v>0</v>
      </c>
      <c r="G58" s="823">
        <v>1</v>
      </c>
      <c r="H58" s="817">
        <v>1.4221681961251886</v>
      </c>
      <c r="I58" s="823">
        <v>0</v>
      </c>
      <c r="J58" s="823">
        <v>0</v>
      </c>
      <c r="K58" s="825" t="s">
        <v>535</v>
      </c>
      <c r="L58" s="823">
        <v>4</v>
      </c>
      <c r="M58" s="823"/>
      <c r="N58" s="823"/>
      <c r="O58" s="758">
        <f t="shared" si="0"/>
        <v>4</v>
      </c>
      <c r="Q58" s="759"/>
      <c r="R58" s="828">
        <v>1.4221681961251886</v>
      </c>
      <c r="S58" s="829">
        <v>0</v>
      </c>
      <c r="T58" s="830">
        <f t="shared" si="1"/>
        <v>0</v>
      </c>
      <c r="U58" s="830">
        <f t="shared" si="2"/>
        <v>0</v>
      </c>
    </row>
    <row r="59" spans="1:21" ht="15.75" x14ac:dyDescent="0.25">
      <c r="A59" s="618">
        <v>85380</v>
      </c>
      <c r="B59" s="341" t="s">
        <v>589</v>
      </c>
      <c r="C59" s="823">
        <v>94</v>
      </c>
      <c r="D59" s="823">
        <v>7</v>
      </c>
      <c r="E59" s="823">
        <v>0</v>
      </c>
      <c r="F59" s="823">
        <v>0</v>
      </c>
      <c r="G59" s="823">
        <v>0</v>
      </c>
      <c r="H59" s="817">
        <v>1.4221681961251886</v>
      </c>
      <c r="I59" s="823">
        <v>133.68381043576773</v>
      </c>
      <c r="J59" s="823">
        <v>4</v>
      </c>
      <c r="K59" s="825" t="s">
        <v>535</v>
      </c>
      <c r="L59" s="823">
        <v>48</v>
      </c>
      <c r="M59" s="823"/>
      <c r="N59" s="823"/>
      <c r="O59" s="758">
        <f t="shared" si="0"/>
        <v>185.68381043576773</v>
      </c>
      <c r="P59" s="759"/>
      <c r="Q59" s="759"/>
      <c r="R59" s="828">
        <v>1.4221681961251886</v>
      </c>
      <c r="S59" s="829">
        <v>133.68381043576773</v>
      </c>
      <c r="T59" s="830">
        <f t="shared" si="1"/>
        <v>0</v>
      </c>
      <c r="U59" s="830">
        <f t="shared" si="2"/>
        <v>0</v>
      </c>
    </row>
    <row r="60" spans="1:21" ht="15" customHeight="1" x14ac:dyDescent="0.25">
      <c r="A60" s="618">
        <v>85381</v>
      </c>
      <c r="B60" s="341" t="s">
        <v>590</v>
      </c>
      <c r="C60" s="1037" t="s">
        <v>648</v>
      </c>
      <c r="D60" s="1038"/>
      <c r="E60" s="1038"/>
      <c r="F60" s="1038"/>
      <c r="G60" s="1038"/>
      <c r="H60" s="1038"/>
      <c r="I60" s="1039"/>
      <c r="J60" s="731">
        <v>0</v>
      </c>
      <c r="K60" s="731" t="s">
        <v>535</v>
      </c>
      <c r="L60" s="761" t="s">
        <v>103</v>
      </c>
      <c r="M60" s="731"/>
      <c r="N60" s="731"/>
      <c r="O60" s="758">
        <f t="shared" si="0"/>
        <v>0</v>
      </c>
      <c r="Q60" s="759"/>
      <c r="R60" s="831"/>
      <c r="S60" s="832"/>
      <c r="T60" s="830">
        <f t="shared" si="1"/>
        <v>0</v>
      </c>
      <c r="U60" s="830">
        <f t="shared" si="2"/>
        <v>0</v>
      </c>
    </row>
    <row r="61" spans="1:21" ht="15.75" x14ac:dyDescent="0.25">
      <c r="A61" s="618">
        <v>85382</v>
      </c>
      <c r="B61" s="341" t="s">
        <v>591</v>
      </c>
      <c r="C61" s="823" t="s">
        <v>535</v>
      </c>
      <c r="D61" s="823" t="s">
        <v>535</v>
      </c>
      <c r="E61" s="823" t="s">
        <v>535</v>
      </c>
      <c r="F61" s="823" t="s">
        <v>535</v>
      </c>
      <c r="G61" s="823" t="s">
        <v>535</v>
      </c>
      <c r="H61" s="824"/>
      <c r="I61" s="823" t="s">
        <v>535</v>
      </c>
      <c r="J61" s="823">
        <v>0</v>
      </c>
      <c r="K61" s="825" t="s">
        <v>535</v>
      </c>
      <c r="L61" s="823">
        <v>2</v>
      </c>
      <c r="M61" s="823"/>
      <c r="N61" s="823"/>
      <c r="O61" s="758">
        <f t="shared" si="0"/>
        <v>2</v>
      </c>
      <c r="Q61" s="759"/>
      <c r="R61" s="828"/>
      <c r="S61" s="829" t="s">
        <v>535</v>
      </c>
      <c r="T61" s="830">
        <f t="shared" si="1"/>
        <v>0</v>
      </c>
      <c r="U61" s="830" t="e">
        <f t="shared" si="2"/>
        <v>#VALUE!</v>
      </c>
    </row>
    <row r="62" spans="1:21" ht="15.75" x14ac:dyDescent="0.25">
      <c r="A62" s="618">
        <v>85384</v>
      </c>
      <c r="B62" s="341" t="s">
        <v>592</v>
      </c>
      <c r="C62" s="823" t="s">
        <v>535</v>
      </c>
      <c r="D62" s="823" t="s">
        <v>535</v>
      </c>
      <c r="E62" s="823" t="s">
        <v>535</v>
      </c>
      <c r="F62" s="823" t="s">
        <v>535</v>
      </c>
      <c r="G62" s="823" t="s">
        <v>535</v>
      </c>
      <c r="H62" s="824"/>
      <c r="I62" s="823" t="s">
        <v>535</v>
      </c>
      <c r="J62" s="823">
        <v>1</v>
      </c>
      <c r="K62" s="825" t="s">
        <v>535</v>
      </c>
      <c r="L62" s="823">
        <v>12</v>
      </c>
      <c r="M62" s="823"/>
      <c r="N62" s="823"/>
      <c r="O62" s="758">
        <f t="shared" si="0"/>
        <v>13</v>
      </c>
      <c r="Q62" s="759"/>
      <c r="R62" s="828"/>
      <c r="S62" s="829" t="s">
        <v>535</v>
      </c>
      <c r="T62" s="830">
        <f t="shared" si="1"/>
        <v>0</v>
      </c>
      <c r="U62" s="830" t="e">
        <f t="shared" si="2"/>
        <v>#VALUE!</v>
      </c>
    </row>
    <row r="63" spans="1:21" ht="15.75" x14ac:dyDescent="0.25">
      <c r="A63" s="618">
        <v>85385</v>
      </c>
      <c r="B63" s="341" t="s">
        <v>593</v>
      </c>
      <c r="C63" s="823">
        <v>381</v>
      </c>
      <c r="D63" s="823">
        <v>59</v>
      </c>
      <c r="E63" s="823">
        <v>15</v>
      </c>
      <c r="F63" s="823">
        <v>0</v>
      </c>
      <c r="G63" s="823">
        <v>4</v>
      </c>
      <c r="H63" s="824">
        <v>1.298913043478261</v>
      </c>
      <c r="I63" s="823">
        <v>494.88586956521743</v>
      </c>
      <c r="J63" s="823">
        <v>11</v>
      </c>
      <c r="K63" s="825" t="s">
        <v>535</v>
      </c>
      <c r="L63" s="823">
        <v>125</v>
      </c>
      <c r="M63" s="823"/>
      <c r="N63" s="823"/>
      <c r="O63" s="758">
        <f t="shared" si="0"/>
        <v>630.88586956521749</v>
      </c>
      <c r="Q63" s="759"/>
      <c r="R63" s="828">
        <v>1.298913043478261</v>
      </c>
      <c r="S63" s="829">
        <v>494.88586956521743</v>
      </c>
      <c r="T63" s="830">
        <f t="shared" si="1"/>
        <v>0</v>
      </c>
      <c r="U63" s="830">
        <f t="shared" si="2"/>
        <v>0</v>
      </c>
    </row>
    <row r="64" spans="1:21" ht="15.75" x14ac:dyDescent="0.25">
      <c r="A64" s="618"/>
      <c r="B64" s="341" t="s">
        <v>594</v>
      </c>
      <c r="C64" s="823" t="s">
        <v>535</v>
      </c>
      <c r="D64" s="823" t="s">
        <v>535</v>
      </c>
      <c r="E64" s="823" t="s">
        <v>535</v>
      </c>
      <c r="F64" s="823" t="s">
        <v>535</v>
      </c>
      <c r="G64" s="823" t="s">
        <v>535</v>
      </c>
      <c r="H64" s="824"/>
      <c r="I64" s="823" t="s">
        <v>535</v>
      </c>
      <c r="J64" s="823">
        <v>0</v>
      </c>
      <c r="K64" s="825" t="s">
        <v>535</v>
      </c>
      <c r="L64" s="823" t="s">
        <v>535</v>
      </c>
      <c r="M64" s="823"/>
      <c r="N64" s="823">
        <v>859</v>
      </c>
      <c r="O64" s="762">
        <f t="shared" si="0"/>
        <v>859</v>
      </c>
      <c r="Q64" s="759"/>
      <c r="R64" s="828"/>
      <c r="S64" s="829" t="s">
        <v>535</v>
      </c>
      <c r="T64" s="830">
        <f t="shared" si="1"/>
        <v>0</v>
      </c>
      <c r="U64" s="830" t="e">
        <f t="shared" si="2"/>
        <v>#VALUE!</v>
      </c>
    </row>
    <row r="65" spans="1:21" ht="15.75" x14ac:dyDescent="0.25">
      <c r="A65" s="618"/>
      <c r="B65" s="341" t="s">
        <v>595</v>
      </c>
      <c r="C65" s="823" t="s">
        <v>535</v>
      </c>
      <c r="D65" s="823" t="s">
        <v>535</v>
      </c>
      <c r="E65" s="823" t="s">
        <v>535</v>
      </c>
      <c r="F65" s="823" t="s">
        <v>535</v>
      </c>
      <c r="G65" s="823" t="s">
        <v>535</v>
      </c>
      <c r="H65" s="824"/>
      <c r="I65" s="823" t="s">
        <v>535</v>
      </c>
      <c r="J65" s="823">
        <v>0</v>
      </c>
      <c r="K65" s="825" t="s">
        <v>535</v>
      </c>
      <c r="L65" s="823" t="s">
        <v>535</v>
      </c>
      <c r="M65" s="823"/>
      <c r="N65" s="823">
        <v>1408</v>
      </c>
      <c r="O65" s="762">
        <f t="shared" si="0"/>
        <v>1408</v>
      </c>
      <c r="Q65" s="759"/>
      <c r="R65" s="828"/>
      <c r="S65" s="829" t="s">
        <v>535</v>
      </c>
      <c r="T65" s="830">
        <f t="shared" si="1"/>
        <v>0</v>
      </c>
      <c r="U65" s="830" t="e">
        <f t="shared" si="2"/>
        <v>#VALUE!</v>
      </c>
    </row>
    <row r="66" spans="1:21" ht="15.75" x14ac:dyDescent="0.25">
      <c r="A66" s="618"/>
      <c r="B66" s="341" t="s">
        <v>596</v>
      </c>
      <c r="C66" s="823" t="s">
        <v>535</v>
      </c>
      <c r="D66" s="823" t="s">
        <v>535</v>
      </c>
      <c r="E66" s="823" t="s">
        <v>535</v>
      </c>
      <c r="F66" s="823" t="s">
        <v>535</v>
      </c>
      <c r="G66" s="823" t="s">
        <v>535</v>
      </c>
      <c r="H66" s="824"/>
      <c r="I66" s="823" t="s">
        <v>535</v>
      </c>
      <c r="J66" s="823">
        <v>0</v>
      </c>
      <c r="K66" s="825" t="s">
        <v>535</v>
      </c>
      <c r="L66" s="823" t="s">
        <v>535</v>
      </c>
      <c r="M66" s="823"/>
      <c r="N66" s="823">
        <v>591</v>
      </c>
      <c r="O66" s="762">
        <f t="shared" si="0"/>
        <v>591</v>
      </c>
      <c r="Q66" s="759"/>
      <c r="R66" s="828"/>
      <c r="S66" s="829" t="s">
        <v>535</v>
      </c>
      <c r="T66" s="830">
        <f t="shared" si="1"/>
        <v>0</v>
      </c>
      <c r="U66" s="830" t="e">
        <f t="shared" si="2"/>
        <v>#VALUE!</v>
      </c>
    </row>
    <row r="67" spans="1:21" ht="15.75" x14ac:dyDescent="0.25">
      <c r="A67" s="618"/>
      <c r="B67" s="341" t="s">
        <v>597</v>
      </c>
      <c r="C67" s="823" t="s">
        <v>535</v>
      </c>
      <c r="D67" s="823" t="s">
        <v>535</v>
      </c>
      <c r="E67" s="823" t="s">
        <v>535</v>
      </c>
      <c r="F67" s="823" t="s">
        <v>535</v>
      </c>
      <c r="G67" s="823" t="s">
        <v>535</v>
      </c>
      <c r="H67" s="824"/>
      <c r="I67" s="823" t="s">
        <v>535</v>
      </c>
      <c r="J67" s="823">
        <v>0</v>
      </c>
      <c r="K67" s="825" t="s">
        <v>535</v>
      </c>
      <c r="L67" s="823" t="s">
        <v>535</v>
      </c>
      <c r="M67" s="823"/>
      <c r="N67" s="823">
        <v>777</v>
      </c>
      <c r="O67" s="762">
        <f t="shared" si="0"/>
        <v>777</v>
      </c>
      <c r="Q67" s="759"/>
      <c r="R67" s="828"/>
      <c r="S67" s="829" t="s">
        <v>535</v>
      </c>
      <c r="T67" s="830">
        <f t="shared" si="1"/>
        <v>0</v>
      </c>
      <c r="U67" s="830" t="e">
        <f t="shared" si="2"/>
        <v>#VALUE!</v>
      </c>
    </row>
    <row r="68" spans="1:21" ht="15.75" x14ac:dyDescent="0.25">
      <c r="A68" s="618"/>
      <c r="B68" s="341" t="s">
        <v>598</v>
      </c>
      <c r="C68" s="823" t="s">
        <v>535</v>
      </c>
      <c r="D68" s="823" t="s">
        <v>535</v>
      </c>
      <c r="E68" s="823" t="s">
        <v>535</v>
      </c>
      <c r="F68" s="823" t="s">
        <v>535</v>
      </c>
      <c r="G68" s="823" t="s">
        <v>535</v>
      </c>
      <c r="H68" s="824"/>
      <c r="I68" s="823" t="s">
        <v>535</v>
      </c>
      <c r="J68" s="823">
        <v>0</v>
      </c>
      <c r="K68" s="825" t="s">
        <v>535</v>
      </c>
      <c r="L68" s="823" t="s">
        <v>535</v>
      </c>
      <c r="M68" s="823"/>
      <c r="N68" s="823">
        <v>942</v>
      </c>
      <c r="O68" s="762">
        <f t="shared" ref="O68:O70" si="3">SUM(I68:N68)</f>
        <v>942</v>
      </c>
      <c r="Q68" s="759"/>
      <c r="R68" s="828"/>
      <c r="S68" s="829" t="s">
        <v>535</v>
      </c>
      <c r="T68" s="830">
        <f t="shared" ref="T68:T69" si="4">H68-R68</f>
        <v>0</v>
      </c>
      <c r="U68" s="830" t="e">
        <f t="shared" ref="U68:U70" si="5">I68-S68</f>
        <v>#VALUE!</v>
      </c>
    </row>
    <row r="69" spans="1:21" ht="15.75" x14ac:dyDescent="0.25">
      <c r="A69" s="618"/>
      <c r="B69" s="341" t="s">
        <v>599</v>
      </c>
      <c r="C69" s="823" t="s">
        <v>535</v>
      </c>
      <c r="D69" s="823" t="s">
        <v>535</v>
      </c>
      <c r="E69" s="823" t="s">
        <v>535</v>
      </c>
      <c r="F69" s="823" t="s">
        <v>535</v>
      </c>
      <c r="G69" s="823" t="s">
        <v>535</v>
      </c>
      <c r="H69" s="824"/>
      <c r="I69" s="823" t="s">
        <v>535</v>
      </c>
      <c r="J69" s="823">
        <v>0</v>
      </c>
      <c r="K69" s="825" t="s">
        <v>535</v>
      </c>
      <c r="L69" s="823" t="s">
        <v>535</v>
      </c>
      <c r="M69" s="823"/>
      <c r="N69" s="823">
        <v>703</v>
      </c>
      <c r="O69" s="762">
        <f t="shared" si="3"/>
        <v>703</v>
      </c>
      <c r="Q69" s="759"/>
      <c r="R69" s="828"/>
      <c r="S69" s="829" t="s">
        <v>535</v>
      </c>
      <c r="T69" s="830">
        <f t="shared" si="4"/>
        <v>0</v>
      </c>
      <c r="U69" s="830" t="e">
        <f t="shared" si="5"/>
        <v>#VALUE!</v>
      </c>
    </row>
    <row r="70" spans="1:21" x14ac:dyDescent="0.25">
      <c r="A70" s="760"/>
      <c r="B70" s="763" t="s">
        <v>17</v>
      </c>
      <c r="C70" s="764">
        <f>SUM(C3:C69)</f>
        <v>10706</v>
      </c>
      <c r="D70" s="764">
        <f t="shared" ref="D70:M70" si="6">SUM(D3:D69)</f>
        <v>1801</v>
      </c>
      <c r="E70" s="764">
        <f t="shared" si="6"/>
        <v>495</v>
      </c>
      <c r="F70" s="764">
        <f t="shared" si="6"/>
        <v>823</v>
      </c>
      <c r="G70" s="764">
        <f t="shared" si="6"/>
        <v>68</v>
      </c>
      <c r="H70" s="765"/>
      <c r="I70" s="764">
        <f>SUM(I3:I69)</f>
        <v>15227.310560273892</v>
      </c>
      <c r="J70" s="764">
        <f t="shared" si="6"/>
        <v>651</v>
      </c>
      <c r="K70" s="764">
        <f t="shared" si="6"/>
        <v>11817</v>
      </c>
      <c r="L70" s="764">
        <f t="shared" si="6"/>
        <v>6650</v>
      </c>
      <c r="M70" s="764">
        <f t="shared" si="6"/>
        <v>10019</v>
      </c>
      <c r="N70" s="764">
        <f>SUM(N3:N69)</f>
        <v>5280</v>
      </c>
      <c r="O70" s="822">
        <f t="shared" si="3"/>
        <v>49644.310560273894</v>
      </c>
      <c r="P70" s="759"/>
      <c r="Q70" s="759"/>
      <c r="R70" s="827">
        <v>1.4221681961251886</v>
      </c>
      <c r="S70" s="833">
        <v>15227.310560273892</v>
      </c>
      <c r="U70" s="830">
        <f t="shared" si="5"/>
        <v>0</v>
      </c>
    </row>
    <row r="71" spans="1:21" ht="15.75" thickBot="1" x14ac:dyDescent="0.3">
      <c r="A71" s="732"/>
      <c r="B71" s="733"/>
      <c r="C71" s="821"/>
      <c r="D71" s="821"/>
      <c r="E71" s="821" t="s">
        <v>697</v>
      </c>
      <c r="F71" s="821"/>
      <c r="G71" s="821"/>
      <c r="H71" s="816">
        <v>1.4221681961251886</v>
      </c>
      <c r="I71" s="766">
        <f>I70/$O$70</f>
        <v>0.3067282109152506</v>
      </c>
      <c r="J71" s="766">
        <f>J70/$O$70</f>
        <v>1.311328514089467E-2</v>
      </c>
      <c r="K71" s="766">
        <f t="shared" ref="K71:N71" si="7">K70/$O$70</f>
        <v>0.23803331875568712</v>
      </c>
      <c r="L71" s="766">
        <f t="shared" si="7"/>
        <v>0.13395291272956922</v>
      </c>
      <c r="M71" s="766">
        <f t="shared" si="7"/>
        <v>0.20181567408083517</v>
      </c>
      <c r="N71" s="766">
        <f t="shared" si="7"/>
        <v>0.10635659837776322</v>
      </c>
      <c r="O71" s="767"/>
      <c r="P71" s="759"/>
    </row>
    <row r="72" spans="1:21" ht="15.75" thickTop="1" x14ac:dyDescent="0.25"/>
    <row r="73" spans="1:21" x14ac:dyDescent="0.25">
      <c r="A73" s="752" t="s">
        <v>59</v>
      </c>
      <c r="B73" s="1036" t="s">
        <v>651</v>
      </c>
      <c r="C73" s="1036"/>
      <c r="D73" s="1036"/>
      <c r="E73" s="1036"/>
      <c r="F73" s="1036"/>
      <c r="G73" s="1036"/>
      <c r="H73" s="1036"/>
      <c r="I73" s="1036"/>
      <c r="J73" s="1036"/>
      <c r="K73" s="1036"/>
      <c r="L73" s="1036"/>
      <c r="M73" s="1036"/>
      <c r="N73" s="1036"/>
      <c r="O73" s="1036"/>
    </row>
    <row r="74" spans="1:21" x14ac:dyDescent="0.25">
      <c r="A74" s="815" t="s">
        <v>698</v>
      </c>
      <c r="B74" s="814"/>
      <c r="C74" s="814"/>
      <c r="D74" s="814"/>
      <c r="E74" s="814"/>
      <c r="F74" s="814"/>
      <c r="G74" s="814"/>
      <c r="H74" s="814"/>
      <c r="I74" s="814"/>
      <c r="J74" s="814"/>
      <c r="K74" s="814"/>
      <c r="L74" s="814"/>
      <c r="M74" s="814"/>
      <c r="N74" s="814"/>
      <c r="O74" s="814"/>
    </row>
    <row r="75" spans="1:21" x14ac:dyDescent="0.25">
      <c r="A75" s="1031" t="s">
        <v>652</v>
      </c>
      <c r="B75" s="1031"/>
      <c r="C75" s="1031"/>
      <c r="D75" s="1031"/>
      <c r="E75" s="1031"/>
      <c r="F75" s="1031"/>
      <c r="G75" s="1031"/>
      <c r="H75" s="1031"/>
      <c r="I75" s="1031"/>
      <c r="J75" s="1031"/>
      <c r="K75" s="1031"/>
      <c r="L75" s="1031"/>
      <c r="M75" s="1031"/>
      <c r="N75" s="1031"/>
      <c r="O75" s="1031"/>
    </row>
    <row r="76" spans="1:21" x14ac:dyDescent="0.25">
      <c r="A76" s="1031" t="s">
        <v>653</v>
      </c>
      <c r="B76" s="1031"/>
      <c r="C76" s="1031"/>
      <c r="D76" s="1031"/>
      <c r="E76" s="1031"/>
      <c r="F76" s="1031"/>
      <c r="G76" s="1031"/>
      <c r="H76" s="1031"/>
      <c r="I76" s="1031"/>
      <c r="J76" s="1031"/>
      <c r="K76" s="1031"/>
      <c r="L76" s="1031"/>
      <c r="M76" s="1031"/>
      <c r="N76" s="1031"/>
      <c r="O76" s="1031"/>
    </row>
    <row r="77" spans="1:21" x14ac:dyDescent="0.25">
      <c r="A77" s="813" t="s">
        <v>678</v>
      </c>
      <c r="B77" s="813"/>
      <c r="C77" s="813"/>
      <c r="D77" s="813"/>
      <c r="E77" s="813"/>
      <c r="F77" s="813"/>
      <c r="G77" s="813"/>
      <c r="H77" s="813"/>
      <c r="I77" s="813"/>
      <c r="J77" s="813"/>
      <c r="K77" s="813"/>
      <c r="L77" s="813"/>
      <c r="M77" s="813"/>
      <c r="N77" s="813"/>
      <c r="O77" s="813"/>
    </row>
    <row r="78" spans="1:21" x14ac:dyDescent="0.25">
      <c r="A78" s="1031" t="s">
        <v>677</v>
      </c>
      <c r="B78" s="1031"/>
      <c r="C78" s="1031"/>
      <c r="D78" s="1031"/>
      <c r="E78" s="1031"/>
      <c r="F78" s="1031"/>
      <c r="G78" s="1031"/>
      <c r="H78" s="1031"/>
      <c r="I78" s="1031"/>
      <c r="J78" s="1031"/>
      <c r="K78" s="1031"/>
      <c r="L78" s="1031"/>
      <c r="M78" s="1031"/>
      <c r="N78" s="1031"/>
      <c r="O78" s="1031"/>
    </row>
    <row r="79" spans="1:21" ht="15.75" thickBot="1" x14ac:dyDescent="0.3">
      <c r="A79" s="813"/>
      <c r="B79" s="813"/>
      <c r="C79" s="813"/>
      <c r="D79" s="813"/>
      <c r="E79" s="813"/>
      <c r="F79" s="813"/>
      <c r="G79" s="813"/>
      <c r="H79" s="813"/>
      <c r="I79" s="813"/>
      <c r="J79" s="813"/>
      <c r="K79" s="813"/>
      <c r="L79" s="813"/>
      <c r="M79" s="813"/>
      <c r="N79" s="813"/>
      <c r="O79" s="813"/>
    </row>
    <row r="80" spans="1:21" ht="18.75" x14ac:dyDescent="0.3">
      <c r="A80" s="769" t="s">
        <v>654</v>
      </c>
      <c r="B80" s="770"/>
      <c r="C80" s="771"/>
      <c r="D80" s="771"/>
      <c r="E80" s="771"/>
      <c r="F80" s="771"/>
      <c r="G80" s="771"/>
      <c r="H80" s="771"/>
      <c r="I80" s="771"/>
      <c r="J80" s="771"/>
      <c r="K80" s="771"/>
      <c r="L80" s="771"/>
      <c r="M80" s="771"/>
      <c r="N80" s="771"/>
      <c r="O80" s="772"/>
    </row>
    <row r="81" spans="1:15" x14ac:dyDescent="0.25">
      <c r="A81" s="1024" t="s">
        <v>662</v>
      </c>
      <c r="B81" s="1025"/>
      <c r="C81" s="1025"/>
      <c r="D81" s="1025"/>
      <c r="E81" s="1025"/>
      <c r="F81" s="1025"/>
      <c r="G81" s="1025"/>
      <c r="H81" s="1025"/>
      <c r="I81" s="1025"/>
      <c r="J81" s="1025"/>
      <c r="K81" s="1025"/>
      <c r="L81" s="1025"/>
      <c r="M81" s="1025"/>
      <c r="N81" s="1025"/>
      <c r="O81" s="1026"/>
    </row>
    <row r="82" spans="1:15" x14ac:dyDescent="0.25">
      <c r="A82" s="1027"/>
      <c r="B82" s="1025"/>
      <c r="C82" s="1025"/>
      <c r="D82" s="1025"/>
      <c r="E82" s="1025"/>
      <c r="F82" s="1025"/>
      <c r="G82" s="1025"/>
      <c r="H82" s="1025"/>
      <c r="I82" s="1025"/>
      <c r="J82" s="1025"/>
      <c r="K82" s="1025"/>
      <c r="L82" s="1025"/>
      <c r="M82" s="1025"/>
      <c r="N82" s="1025"/>
      <c r="O82" s="1026"/>
    </row>
    <row r="83" spans="1:15" ht="15.75" thickBot="1" x14ac:dyDescent="0.3">
      <c r="A83" s="1028"/>
      <c r="B83" s="1029"/>
      <c r="C83" s="1029"/>
      <c r="D83" s="1029"/>
      <c r="E83" s="1029"/>
      <c r="F83" s="1029"/>
      <c r="G83" s="1029"/>
      <c r="H83" s="1029"/>
      <c r="I83" s="1029"/>
      <c r="J83" s="1029"/>
      <c r="K83" s="1029"/>
      <c r="L83" s="1029"/>
      <c r="M83" s="1029"/>
      <c r="N83" s="1029"/>
      <c r="O83" s="1030"/>
    </row>
    <row r="84" spans="1:15" x14ac:dyDescent="0.25">
      <c r="A84" s="814"/>
    </row>
    <row r="85" spans="1:15" x14ac:dyDescent="0.25">
      <c r="A85" s="814"/>
    </row>
  </sheetData>
  <mergeCells count="9">
    <mergeCell ref="A76:O76"/>
    <mergeCell ref="A78:O78"/>
    <mergeCell ref="A81:O83"/>
    <mergeCell ref="A75:O75"/>
    <mergeCell ref="A1:O1"/>
    <mergeCell ref="B73:O73"/>
    <mergeCell ref="C47:I47"/>
    <mergeCell ref="C50:I50"/>
    <mergeCell ref="C60:I60"/>
  </mergeCells>
  <pageMargins left="0.70866141732283472" right="0.70866141732283472" top="0.74803149606299213" bottom="0.74803149606299213" header="0.31496062992125984" footer="0.31496062992125984"/>
  <pageSetup paperSize="9" scale="52" orientation="portrait" r:id="rId1"/>
  <headerFooter>
    <oddHeader>&amp;C&amp;"Calibri,Regular"&amp;13SRAD Report No.2024 Transport Statistics Manchester 2018</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pageSetUpPr fitToPage="1"/>
  </sheetPr>
  <dimension ref="A1:AC53"/>
  <sheetViews>
    <sheetView zoomScaleNormal="100" zoomScalePageLayoutView="75" workbookViewId="0">
      <selection activeCell="O4" sqref="O4"/>
    </sheetView>
  </sheetViews>
  <sheetFormatPr defaultColWidth="8.85546875" defaultRowHeight="15" x14ac:dyDescent="0.25"/>
  <cols>
    <col min="1" max="1" width="13" style="6" customWidth="1"/>
    <col min="2" max="2" width="12.42578125" style="6" customWidth="1"/>
    <col min="3" max="3" width="7.140625" style="6" customWidth="1"/>
    <col min="4" max="4" width="7.7109375" style="6" customWidth="1"/>
    <col min="5" max="5" width="8.140625" style="6" customWidth="1"/>
    <col min="6" max="6" width="8" style="6" customWidth="1"/>
    <col min="7" max="7" width="7.42578125" style="6" customWidth="1"/>
    <col min="8" max="8" width="7.140625" style="6" customWidth="1"/>
    <col min="9" max="9" width="8.140625" style="6" customWidth="1"/>
    <col min="10" max="10" width="10.5703125" style="747" bestFit="1" customWidth="1"/>
    <col min="11" max="22" width="8.85546875" style="747"/>
    <col min="23" max="27" width="8.85546875" style="6"/>
    <col min="28" max="29" width="8.85546875" style="340"/>
    <col min="30" max="16384" width="8.85546875" style="6"/>
  </cols>
  <sheetData>
    <row r="1" spans="1:29" ht="18.75" x14ac:dyDescent="0.3">
      <c r="A1" s="275" t="s">
        <v>187</v>
      </c>
    </row>
    <row r="2" spans="1:29" ht="15.75" thickBot="1" x14ac:dyDescent="0.3"/>
    <row r="3" spans="1:29" ht="16.5" thickTop="1" thickBot="1" x14ac:dyDescent="0.3">
      <c r="A3" s="1040" t="s">
        <v>663</v>
      </c>
      <c r="B3" s="1041"/>
      <c r="C3" s="1041"/>
      <c r="D3" s="1041"/>
      <c r="E3" s="1041"/>
      <c r="F3" s="1041"/>
      <c r="G3" s="1041"/>
      <c r="H3" s="1041"/>
      <c r="I3" s="1042"/>
    </row>
    <row r="4" spans="1:29" s="280" customFormat="1" ht="15.75" thickBot="1" x14ac:dyDescent="0.25">
      <c r="A4" s="276" t="s">
        <v>0</v>
      </c>
      <c r="B4" s="277" t="s">
        <v>1</v>
      </c>
      <c r="C4" s="278" t="s">
        <v>2</v>
      </c>
      <c r="D4" s="277" t="s">
        <v>3</v>
      </c>
      <c r="E4" s="278" t="s">
        <v>4</v>
      </c>
      <c r="F4" s="277" t="s">
        <v>5</v>
      </c>
      <c r="G4" s="278" t="s">
        <v>6</v>
      </c>
      <c r="H4" s="277" t="s">
        <v>7</v>
      </c>
      <c r="I4" s="279" t="s">
        <v>8</v>
      </c>
      <c r="J4" s="748"/>
      <c r="K4" s="748"/>
      <c r="L4" s="748"/>
      <c r="M4" s="748"/>
      <c r="N4" s="748" t="s">
        <v>2</v>
      </c>
      <c r="O4" s="748" t="s">
        <v>3</v>
      </c>
      <c r="P4" s="748" t="s">
        <v>4</v>
      </c>
      <c r="Q4" s="748" t="s">
        <v>5</v>
      </c>
      <c r="R4" s="748" t="s">
        <v>6</v>
      </c>
      <c r="S4" s="748" t="s">
        <v>7</v>
      </c>
      <c r="T4" s="748" t="s">
        <v>8</v>
      </c>
      <c r="U4" s="748"/>
      <c r="V4" s="748"/>
      <c r="AB4" s="740"/>
      <c r="AC4" s="740"/>
    </row>
    <row r="5" spans="1:29" x14ac:dyDescent="0.25">
      <c r="A5" s="1043" t="s">
        <v>9</v>
      </c>
      <c r="B5" s="281">
        <v>1997</v>
      </c>
      <c r="C5" s="14">
        <v>27989</v>
      </c>
      <c r="D5" s="15">
        <v>2004</v>
      </c>
      <c r="E5" s="14">
        <v>815</v>
      </c>
      <c r="F5" s="15">
        <v>1079</v>
      </c>
      <c r="G5" s="14">
        <v>281</v>
      </c>
      <c r="H5" s="15">
        <v>704</v>
      </c>
      <c r="I5" s="282">
        <v>32872</v>
      </c>
      <c r="M5" s="747">
        <v>1997</v>
      </c>
      <c r="N5" s="747">
        <v>27989</v>
      </c>
      <c r="O5" s="747">
        <v>2004</v>
      </c>
      <c r="P5" s="747">
        <v>815</v>
      </c>
      <c r="Q5" s="747">
        <v>1079</v>
      </c>
      <c r="R5" s="747">
        <v>281</v>
      </c>
      <c r="S5" s="747">
        <v>704</v>
      </c>
      <c r="T5" s="747">
        <v>32872</v>
      </c>
    </row>
    <row r="6" spans="1:29" x14ac:dyDescent="0.25">
      <c r="A6" s="1044"/>
      <c r="B6" s="283">
        <v>1999</v>
      </c>
      <c r="C6" s="52">
        <v>29194</v>
      </c>
      <c r="D6" s="16">
        <v>2255</v>
      </c>
      <c r="E6" s="52">
        <v>730</v>
      </c>
      <c r="F6" s="16">
        <v>1053</v>
      </c>
      <c r="G6" s="52">
        <v>276</v>
      </c>
      <c r="H6" s="16">
        <v>645</v>
      </c>
      <c r="I6" s="284">
        <v>34153</v>
      </c>
      <c r="M6" s="747">
        <v>1998</v>
      </c>
    </row>
    <row r="7" spans="1:29" x14ac:dyDescent="0.25">
      <c r="A7" s="1044"/>
      <c r="B7" s="283">
        <v>2002</v>
      </c>
      <c r="C7" s="52">
        <v>25980</v>
      </c>
      <c r="D7" s="16">
        <v>2201</v>
      </c>
      <c r="E7" s="52">
        <v>469</v>
      </c>
      <c r="F7" s="16">
        <v>985</v>
      </c>
      <c r="G7" s="52">
        <v>290</v>
      </c>
      <c r="H7" s="16">
        <v>509</v>
      </c>
      <c r="I7" s="284">
        <v>30434</v>
      </c>
      <c r="M7" s="747">
        <v>1999</v>
      </c>
      <c r="N7" s="747">
        <v>29194</v>
      </c>
      <c r="O7" s="747">
        <v>2255</v>
      </c>
      <c r="P7" s="747">
        <v>730</v>
      </c>
      <c r="Q7" s="747">
        <v>1053</v>
      </c>
      <c r="R7" s="747">
        <v>276</v>
      </c>
      <c r="S7" s="747">
        <v>645</v>
      </c>
      <c r="T7" s="747">
        <v>34153</v>
      </c>
    </row>
    <row r="8" spans="1:29" x14ac:dyDescent="0.25">
      <c r="A8" s="1044"/>
      <c r="B8" s="283">
        <v>2005</v>
      </c>
      <c r="C8" s="52">
        <v>27139</v>
      </c>
      <c r="D8" s="16">
        <v>2079</v>
      </c>
      <c r="E8" s="52">
        <v>561</v>
      </c>
      <c r="F8" s="16">
        <v>1000</v>
      </c>
      <c r="G8" s="52">
        <v>277</v>
      </c>
      <c r="H8" s="16">
        <v>562</v>
      </c>
      <c r="I8" s="284">
        <v>31618</v>
      </c>
      <c r="M8" s="747">
        <v>2000</v>
      </c>
    </row>
    <row r="9" spans="1:29" x14ac:dyDescent="0.25">
      <c r="A9" s="1044"/>
      <c r="B9" s="283">
        <v>2006</v>
      </c>
      <c r="C9" s="285">
        <v>24968</v>
      </c>
      <c r="D9" s="286">
        <v>2136</v>
      </c>
      <c r="E9" s="285">
        <v>450</v>
      </c>
      <c r="F9" s="286">
        <v>1019</v>
      </c>
      <c r="G9" s="285">
        <v>231</v>
      </c>
      <c r="H9" s="286">
        <v>470</v>
      </c>
      <c r="I9" s="287">
        <v>29274</v>
      </c>
      <c r="M9" s="747">
        <v>2001</v>
      </c>
    </row>
    <row r="10" spans="1:29" x14ac:dyDescent="0.25">
      <c r="A10" s="1044"/>
      <c r="B10" s="283">
        <v>2009</v>
      </c>
      <c r="C10" s="52">
        <v>21968</v>
      </c>
      <c r="D10" s="16">
        <v>1675</v>
      </c>
      <c r="E10" s="52">
        <v>510</v>
      </c>
      <c r="F10" s="16">
        <v>997</v>
      </c>
      <c r="G10" s="52">
        <v>274</v>
      </c>
      <c r="H10" s="16">
        <v>1102</v>
      </c>
      <c r="I10" s="287">
        <v>26526</v>
      </c>
      <c r="M10" s="747">
        <v>2002</v>
      </c>
      <c r="N10" s="747">
        <v>25980</v>
      </c>
      <c r="O10" s="747">
        <v>2201</v>
      </c>
      <c r="P10" s="747">
        <v>469</v>
      </c>
      <c r="Q10" s="747">
        <v>985</v>
      </c>
      <c r="R10" s="747">
        <v>290</v>
      </c>
      <c r="S10" s="747">
        <v>509</v>
      </c>
      <c r="T10" s="747">
        <v>30434</v>
      </c>
    </row>
    <row r="11" spans="1:29" x14ac:dyDescent="0.25">
      <c r="A11" s="1044"/>
      <c r="B11" s="288">
        <v>2010</v>
      </c>
      <c r="C11" s="289">
        <v>21408</v>
      </c>
      <c r="D11" s="290">
        <v>1657</v>
      </c>
      <c r="E11" s="289">
        <v>280</v>
      </c>
      <c r="F11" s="290">
        <v>973</v>
      </c>
      <c r="G11" s="289">
        <v>248</v>
      </c>
      <c r="H11" s="290">
        <v>1143</v>
      </c>
      <c r="I11" s="291">
        <v>25709</v>
      </c>
      <c r="M11" s="747">
        <v>2003</v>
      </c>
    </row>
    <row r="12" spans="1:29" x14ac:dyDescent="0.25">
      <c r="A12" s="1045"/>
      <c r="B12" s="288">
        <v>2011</v>
      </c>
      <c r="C12" s="289">
        <v>21103</v>
      </c>
      <c r="D12" s="290">
        <v>1591</v>
      </c>
      <c r="E12" s="289">
        <v>298</v>
      </c>
      <c r="F12" s="290">
        <v>956</v>
      </c>
      <c r="G12" s="289">
        <v>247</v>
      </c>
      <c r="H12" s="290">
        <v>1190</v>
      </c>
      <c r="I12" s="292">
        <v>25385</v>
      </c>
      <c r="M12" s="747">
        <v>2004</v>
      </c>
    </row>
    <row r="13" spans="1:29" x14ac:dyDescent="0.25">
      <c r="A13" s="1045"/>
      <c r="B13" s="283">
        <v>2012</v>
      </c>
      <c r="C13" s="285">
        <v>20105</v>
      </c>
      <c r="D13" s="286">
        <v>1663</v>
      </c>
      <c r="E13" s="285">
        <v>284</v>
      </c>
      <c r="F13" s="286">
        <v>902</v>
      </c>
      <c r="G13" s="285">
        <v>269</v>
      </c>
      <c r="H13" s="286">
        <v>1476</v>
      </c>
      <c r="I13" s="284">
        <v>24699</v>
      </c>
      <c r="M13" s="747">
        <v>2005</v>
      </c>
      <c r="N13" s="747">
        <v>27139</v>
      </c>
      <c r="O13" s="747">
        <v>2079</v>
      </c>
      <c r="P13" s="747">
        <v>561</v>
      </c>
      <c r="Q13" s="747">
        <v>1000</v>
      </c>
      <c r="R13" s="747">
        <v>277</v>
      </c>
      <c r="S13" s="747">
        <v>562</v>
      </c>
      <c r="T13" s="747">
        <v>31618</v>
      </c>
    </row>
    <row r="14" spans="1:29" x14ac:dyDescent="0.25">
      <c r="A14" s="1045"/>
      <c r="B14" s="283">
        <v>2013</v>
      </c>
      <c r="C14" s="293">
        <v>21282</v>
      </c>
      <c r="D14" s="286">
        <v>1597</v>
      </c>
      <c r="E14" s="285">
        <v>283</v>
      </c>
      <c r="F14" s="286">
        <v>993</v>
      </c>
      <c r="G14" s="285">
        <v>230</v>
      </c>
      <c r="H14" s="286">
        <v>1542</v>
      </c>
      <c r="I14" s="284">
        <v>25927</v>
      </c>
      <c r="M14" s="747">
        <v>2006</v>
      </c>
      <c r="N14" s="747">
        <v>24968</v>
      </c>
      <c r="O14" s="747">
        <v>2136</v>
      </c>
      <c r="P14" s="747">
        <v>450</v>
      </c>
      <c r="Q14" s="747">
        <v>1019</v>
      </c>
      <c r="R14" s="747">
        <v>231</v>
      </c>
      <c r="S14" s="747">
        <v>470</v>
      </c>
      <c r="T14" s="747">
        <v>29274</v>
      </c>
    </row>
    <row r="15" spans="1:29" x14ac:dyDescent="0.25">
      <c r="A15" s="1045"/>
      <c r="B15" s="283">
        <v>2014</v>
      </c>
      <c r="C15" s="293">
        <v>20668</v>
      </c>
      <c r="D15" s="286">
        <v>1537</v>
      </c>
      <c r="E15" s="285">
        <v>297</v>
      </c>
      <c r="F15" s="286">
        <v>878</v>
      </c>
      <c r="G15" s="285">
        <v>254</v>
      </c>
      <c r="H15" s="286">
        <v>1638</v>
      </c>
      <c r="I15" s="284">
        <v>25272</v>
      </c>
      <c r="M15" s="747">
        <v>2007</v>
      </c>
    </row>
    <row r="16" spans="1:29" x14ac:dyDescent="0.25">
      <c r="A16" s="1045"/>
      <c r="B16" s="283">
        <v>2015</v>
      </c>
      <c r="C16" s="293">
        <v>19854</v>
      </c>
      <c r="D16" s="286">
        <v>1650</v>
      </c>
      <c r="E16" s="285">
        <v>309</v>
      </c>
      <c r="F16" s="286">
        <v>865</v>
      </c>
      <c r="G16" s="285">
        <v>228</v>
      </c>
      <c r="H16" s="286">
        <v>1648</v>
      </c>
      <c r="I16" s="284">
        <v>24554</v>
      </c>
      <c r="M16" s="747">
        <v>2008</v>
      </c>
    </row>
    <row r="17" spans="1:20" x14ac:dyDescent="0.25">
      <c r="A17" s="1046"/>
      <c r="B17" s="283">
        <v>2016</v>
      </c>
      <c r="C17" s="293">
        <v>20147</v>
      </c>
      <c r="D17" s="286">
        <v>1623</v>
      </c>
      <c r="E17" s="285">
        <v>450</v>
      </c>
      <c r="F17" s="286">
        <v>830</v>
      </c>
      <c r="G17" s="285">
        <v>222</v>
      </c>
      <c r="H17" s="286">
        <v>1781</v>
      </c>
      <c r="I17" s="284">
        <v>25053</v>
      </c>
      <c r="M17" s="747">
        <v>2009</v>
      </c>
      <c r="N17" s="747">
        <v>21968</v>
      </c>
      <c r="O17" s="747">
        <v>1675</v>
      </c>
      <c r="P17" s="747">
        <v>510</v>
      </c>
      <c r="Q17" s="747">
        <v>997</v>
      </c>
      <c r="R17" s="747">
        <v>274</v>
      </c>
      <c r="S17" s="747">
        <v>1102</v>
      </c>
      <c r="T17" s="747">
        <v>26526</v>
      </c>
    </row>
    <row r="18" spans="1:20" x14ac:dyDescent="0.25">
      <c r="A18" s="1045"/>
      <c r="B18" s="283">
        <v>2017</v>
      </c>
      <c r="C18" s="293">
        <v>18858</v>
      </c>
      <c r="D18" s="286">
        <v>1573</v>
      </c>
      <c r="E18" s="285">
        <v>469</v>
      </c>
      <c r="F18" s="286">
        <v>791</v>
      </c>
      <c r="G18" s="285">
        <v>206</v>
      </c>
      <c r="H18" s="286">
        <v>1892</v>
      </c>
      <c r="I18" s="284">
        <v>23789</v>
      </c>
      <c r="M18" s="747">
        <v>2010</v>
      </c>
      <c r="N18" s="747">
        <v>21408</v>
      </c>
      <c r="O18" s="747">
        <v>1657</v>
      </c>
      <c r="P18" s="747">
        <v>280</v>
      </c>
      <c r="Q18" s="747">
        <v>973</v>
      </c>
      <c r="R18" s="747">
        <v>248</v>
      </c>
      <c r="S18" s="747">
        <v>1143</v>
      </c>
      <c r="T18" s="747">
        <v>25709</v>
      </c>
    </row>
    <row r="19" spans="1:20" x14ac:dyDescent="0.25">
      <c r="A19" s="1046"/>
      <c r="B19" s="283">
        <v>2018</v>
      </c>
      <c r="C19" s="809">
        <v>18250</v>
      </c>
      <c r="D19" s="286">
        <v>1500</v>
      </c>
      <c r="E19" s="810">
        <v>534</v>
      </c>
      <c r="F19" s="286">
        <v>810</v>
      </c>
      <c r="G19" s="810">
        <v>198</v>
      </c>
      <c r="H19" s="811">
        <v>2131.6666666666665</v>
      </c>
      <c r="I19" s="812">
        <v>23423.666666666668</v>
      </c>
      <c r="M19" s="747">
        <v>2011</v>
      </c>
      <c r="N19" s="747">
        <v>21103</v>
      </c>
      <c r="O19" s="747">
        <v>1591</v>
      </c>
      <c r="P19" s="747">
        <v>298</v>
      </c>
      <c r="Q19" s="747">
        <v>956</v>
      </c>
      <c r="R19" s="747">
        <v>247</v>
      </c>
      <c r="S19" s="747">
        <v>1190</v>
      </c>
      <c r="T19" s="747">
        <v>25385</v>
      </c>
    </row>
    <row r="20" spans="1:20" ht="15.75" thickBot="1" x14ac:dyDescent="0.3">
      <c r="A20" s="1046"/>
      <c r="B20" s="347">
        <v>2019</v>
      </c>
      <c r="C20" s="348">
        <v>17660</v>
      </c>
      <c r="D20" s="349">
        <v>1540</v>
      </c>
      <c r="E20" s="350">
        <v>414</v>
      </c>
      <c r="F20" s="349">
        <v>789</v>
      </c>
      <c r="G20" s="350">
        <v>217</v>
      </c>
      <c r="H20" s="351">
        <v>2477</v>
      </c>
      <c r="I20" s="352">
        <v>23097</v>
      </c>
      <c r="J20" s="749">
        <f>I20/I18</f>
        <v>0.97091092521753752</v>
      </c>
      <c r="M20" s="747">
        <v>2012</v>
      </c>
      <c r="N20" s="747">
        <v>20105</v>
      </c>
      <c r="O20" s="747">
        <v>1663</v>
      </c>
      <c r="P20" s="747">
        <v>284</v>
      </c>
      <c r="Q20" s="747">
        <v>902</v>
      </c>
      <c r="R20" s="747">
        <v>269</v>
      </c>
      <c r="S20" s="747">
        <v>1476</v>
      </c>
      <c r="T20" s="747">
        <v>24699</v>
      </c>
    </row>
    <row r="21" spans="1:20" ht="15.75" thickBot="1" x14ac:dyDescent="0.3">
      <c r="A21" s="1047"/>
      <c r="B21" s="353" t="s">
        <v>650</v>
      </c>
      <c r="C21" s="354">
        <v>0.63096216370717062</v>
      </c>
      <c r="D21" s="355">
        <v>0.7684630738522954</v>
      </c>
      <c r="E21" s="354">
        <v>0.50797546012269934</v>
      </c>
      <c r="F21" s="355">
        <v>0.7312326227988879</v>
      </c>
      <c r="G21" s="354">
        <v>0.77224199288256223</v>
      </c>
      <c r="H21" s="355">
        <v>3.5184659090909092</v>
      </c>
      <c r="I21" s="356">
        <v>0.7026344609394013</v>
      </c>
      <c r="M21" s="747">
        <v>2013</v>
      </c>
      <c r="N21" s="747">
        <v>21282</v>
      </c>
      <c r="O21" s="747">
        <v>1597</v>
      </c>
      <c r="P21" s="747">
        <v>283</v>
      </c>
      <c r="Q21" s="747">
        <v>993</v>
      </c>
      <c r="R21" s="747">
        <v>230</v>
      </c>
      <c r="S21" s="747">
        <v>1542</v>
      </c>
      <c r="T21" s="747">
        <v>25927</v>
      </c>
    </row>
    <row r="22" spans="1:20" x14ac:dyDescent="0.25">
      <c r="A22" s="1048" t="s">
        <v>10</v>
      </c>
      <c r="B22" s="294">
        <v>1997</v>
      </c>
      <c r="C22" s="17">
        <v>14312</v>
      </c>
      <c r="D22" s="18">
        <v>2008</v>
      </c>
      <c r="E22" s="17">
        <v>973</v>
      </c>
      <c r="F22" s="18">
        <v>973</v>
      </c>
      <c r="G22" s="17">
        <v>208</v>
      </c>
      <c r="H22" s="18">
        <v>285</v>
      </c>
      <c r="I22" s="282">
        <v>18759</v>
      </c>
      <c r="M22" s="747">
        <v>2014</v>
      </c>
      <c r="N22" s="747">
        <v>20668</v>
      </c>
      <c r="O22" s="747">
        <v>1537</v>
      </c>
      <c r="P22" s="747">
        <v>297</v>
      </c>
      <c r="Q22" s="747">
        <v>878</v>
      </c>
      <c r="R22" s="747">
        <v>254</v>
      </c>
      <c r="S22" s="747">
        <v>1638</v>
      </c>
      <c r="T22" s="747">
        <v>25272</v>
      </c>
    </row>
    <row r="23" spans="1:20" x14ac:dyDescent="0.25">
      <c r="A23" s="1049"/>
      <c r="B23" s="283">
        <v>1999</v>
      </c>
      <c r="C23" s="285">
        <v>14242</v>
      </c>
      <c r="D23" s="286">
        <v>2137</v>
      </c>
      <c r="E23" s="285">
        <v>842</v>
      </c>
      <c r="F23" s="286">
        <v>1096</v>
      </c>
      <c r="G23" s="285">
        <v>148</v>
      </c>
      <c r="H23" s="286">
        <v>232</v>
      </c>
      <c r="I23" s="284">
        <v>18697</v>
      </c>
      <c r="M23" s="747">
        <v>2015</v>
      </c>
      <c r="N23" s="747">
        <v>19854</v>
      </c>
      <c r="O23" s="747">
        <v>1650</v>
      </c>
      <c r="P23" s="747">
        <v>309</v>
      </c>
      <c r="Q23" s="747">
        <v>865</v>
      </c>
      <c r="R23" s="747">
        <v>228</v>
      </c>
      <c r="S23" s="747">
        <v>1648</v>
      </c>
      <c r="T23" s="747">
        <v>24554</v>
      </c>
    </row>
    <row r="24" spans="1:20" x14ac:dyDescent="0.25">
      <c r="A24" s="1049"/>
      <c r="B24" s="283">
        <v>2002</v>
      </c>
      <c r="C24" s="52">
        <v>13303</v>
      </c>
      <c r="D24" s="16">
        <v>1999</v>
      </c>
      <c r="E24" s="52">
        <v>615</v>
      </c>
      <c r="F24" s="16">
        <v>1023</v>
      </c>
      <c r="G24" s="52">
        <v>138</v>
      </c>
      <c r="H24" s="16">
        <v>184</v>
      </c>
      <c r="I24" s="284">
        <v>17262</v>
      </c>
      <c r="M24" s="747">
        <v>2016</v>
      </c>
      <c r="N24" s="747">
        <v>20147</v>
      </c>
      <c r="O24" s="747">
        <v>1623</v>
      </c>
      <c r="P24" s="747">
        <v>450</v>
      </c>
      <c r="Q24" s="747">
        <v>830</v>
      </c>
      <c r="R24" s="747">
        <v>222</v>
      </c>
      <c r="S24" s="747">
        <v>1781</v>
      </c>
      <c r="T24" s="747">
        <v>25053</v>
      </c>
    </row>
    <row r="25" spans="1:20" x14ac:dyDescent="0.25">
      <c r="A25" s="1049"/>
      <c r="B25" s="283">
        <v>2005</v>
      </c>
      <c r="C25" s="52">
        <v>12526</v>
      </c>
      <c r="D25" s="16">
        <v>2067</v>
      </c>
      <c r="E25" s="52">
        <v>607</v>
      </c>
      <c r="F25" s="16">
        <v>1101</v>
      </c>
      <c r="G25" s="52">
        <v>85</v>
      </c>
      <c r="H25" s="16">
        <v>234</v>
      </c>
      <c r="I25" s="284">
        <v>16620</v>
      </c>
      <c r="M25" s="747">
        <v>2017</v>
      </c>
      <c r="N25" s="747">
        <v>18858</v>
      </c>
      <c r="O25" s="747">
        <v>1573</v>
      </c>
      <c r="P25" s="747">
        <v>469</v>
      </c>
      <c r="Q25" s="747">
        <v>791</v>
      </c>
      <c r="R25" s="747">
        <v>206</v>
      </c>
      <c r="S25" s="747">
        <v>1892</v>
      </c>
      <c r="T25" s="747">
        <v>23789</v>
      </c>
    </row>
    <row r="26" spans="1:20" x14ac:dyDescent="0.25">
      <c r="A26" s="1049"/>
      <c r="B26" s="283">
        <v>2006</v>
      </c>
      <c r="C26" s="285">
        <v>13057</v>
      </c>
      <c r="D26" s="286">
        <v>2085</v>
      </c>
      <c r="E26" s="285">
        <v>500</v>
      </c>
      <c r="F26" s="286">
        <v>1083</v>
      </c>
      <c r="G26" s="285">
        <v>75</v>
      </c>
      <c r="H26" s="286">
        <v>139</v>
      </c>
      <c r="I26" s="284">
        <v>16939</v>
      </c>
      <c r="M26" s="747">
        <v>2018</v>
      </c>
      <c r="N26" s="747">
        <v>18250</v>
      </c>
      <c r="O26" s="747">
        <v>1500</v>
      </c>
      <c r="P26" s="747">
        <v>534</v>
      </c>
      <c r="Q26" s="747">
        <v>810</v>
      </c>
      <c r="R26" s="747">
        <v>198</v>
      </c>
      <c r="S26" s="750">
        <v>2128.6666666666665</v>
      </c>
      <c r="T26" s="750">
        <v>23420.666666666668</v>
      </c>
    </row>
    <row r="27" spans="1:20" x14ac:dyDescent="0.25">
      <c r="A27" s="1049"/>
      <c r="B27" s="283">
        <v>2009</v>
      </c>
      <c r="C27" s="285">
        <v>11978</v>
      </c>
      <c r="D27" s="286">
        <v>1812</v>
      </c>
      <c r="E27" s="285">
        <v>556</v>
      </c>
      <c r="F27" s="286">
        <v>1075</v>
      </c>
      <c r="G27" s="285">
        <v>101</v>
      </c>
      <c r="H27" s="286">
        <v>466</v>
      </c>
      <c r="I27" s="284">
        <v>15988</v>
      </c>
      <c r="M27" s="747">
        <v>2019</v>
      </c>
      <c r="N27" s="747">
        <v>17660</v>
      </c>
      <c r="O27" s="747">
        <v>1540</v>
      </c>
      <c r="P27" s="747">
        <v>414</v>
      </c>
      <c r="Q27" s="747">
        <v>789</v>
      </c>
      <c r="R27" s="747">
        <v>217</v>
      </c>
      <c r="S27" s="750">
        <v>2477</v>
      </c>
      <c r="T27" s="750">
        <v>23097</v>
      </c>
    </row>
    <row r="28" spans="1:20" x14ac:dyDescent="0.25">
      <c r="A28" s="1049"/>
      <c r="B28" s="288">
        <v>2010</v>
      </c>
      <c r="C28" s="289">
        <v>10912</v>
      </c>
      <c r="D28" s="290">
        <v>1661</v>
      </c>
      <c r="E28" s="289">
        <v>316</v>
      </c>
      <c r="F28" s="290">
        <v>1008</v>
      </c>
      <c r="G28" s="289">
        <v>53</v>
      </c>
      <c r="H28" s="290">
        <v>321</v>
      </c>
      <c r="I28" s="284">
        <v>14271</v>
      </c>
      <c r="T28" s="750"/>
    </row>
    <row r="29" spans="1:20" x14ac:dyDescent="0.25">
      <c r="A29" s="1050"/>
      <c r="B29" s="288">
        <v>2011</v>
      </c>
      <c r="C29" s="289">
        <v>10500</v>
      </c>
      <c r="D29" s="290">
        <v>1672</v>
      </c>
      <c r="E29" s="289">
        <v>302</v>
      </c>
      <c r="F29" s="290">
        <v>961</v>
      </c>
      <c r="G29" s="289">
        <v>65</v>
      </c>
      <c r="H29" s="290">
        <v>368</v>
      </c>
      <c r="I29" s="295">
        <v>13868</v>
      </c>
    </row>
    <row r="30" spans="1:20" x14ac:dyDescent="0.25">
      <c r="A30" s="1050"/>
      <c r="B30" s="283">
        <v>2012</v>
      </c>
      <c r="C30" s="285">
        <v>9587</v>
      </c>
      <c r="D30" s="286">
        <v>1677</v>
      </c>
      <c r="E30" s="285">
        <v>251</v>
      </c>
      <c r="F30" s="286">
        <v>940</v>
      </c>
      <c r="G30" s="285">
        <v>65</v>
      </c>
      <c r="H30" s="286">
        <v>456</v>
      </c>
      <c r="I30" s="284">
        <v>12976</v>
      </c>
    </row>
    <row r="31" spans="1:20" x14ac:dyDescent="0.25">
      <c r="A31" s="1050"/>
      <c r="B31" s="283">
        <v>2013</v>
      </c>
      <c r="C31" s="285">
        <v>10384</v>
      </c>
      <c r="D31" s="286">
        <v>1698</v>
      </c>
      <c r="E31" s="285">
        <v>296</v>
      </c>
      <c r="F31" s="286">
        <v>915</v>
      </c>
      <c r="G31" s="285">
        <v>57</v>
      </c>
      <c r="H31" s="286">
        <v>410</v>
      </c>
      <c r="I31" s="284">
        <v>13760</v>
      </c>
      <c r="M31" s="747">
        <v>1997</v>
      </c>
      <c r="N31" s="747">
        <v>14312</v>
      </c>
      <c r="O31" s="747">
        <v>2008</v>
      </c>
      <c r="P31" s="747">
        <v>973</v>
      </c>
      <c r="Q31" s="747">
        <v>973</v>
      </c>
      <c r="R31" s="747">
        <v>208</v>
      </c>
      <c r="S31" s="747">
        <v>285</v>
      </c>
      <c r="T31" s="747">
        <v>18759</v>
      </c>
    </row>
    <row r="32" spans="1:20" x14ac:dyDescent="0.25">
      <c r="A32" s="1050"/>
      <c r="B32" s="283">
        <v>2014</v>
      </c>
      <c r="C32" s="293">
        <v>10079</v>
      </c>
      <c r="D32" s="286">
        <v>1571</v>
      </c>
      <c r="E32" s="285">
        <v>351</v>
      </c>
      <c r="F32" s="286">
        <v>873</v>
      </c>
      <c r="G32" s="285">
        <v>58</v>
      </c>
      <c r="H32" s="286">
        <v>411</v>
      </c>
      <c r="I32" s="284">
        <v>13343</v>
      </c>
    </row>
    <row r="33" spans="1:20" x14ac:dyDescent="0.25">
      <c r="A33" s="1050"/>
      <c r="B33" s="283">
        <v>2015</v>
      </c>
      <c r="C33" s="293">
        <v>10010</v>
      </c>
      <c r="D33" s="286">
        <v>1694</v>
      </c>
      <c r="E33" s="285">
        <v>355</v>
      </c>
      <c r="F33" s="286">
        <v>890</v>
      </c>
      <c r="G33" s="285">
        <v>80</v>
      </c>
      <c r="H33" s="286">
        <v>486</v>
      </c>
      <c r="I33" s="284">
        <v>13515</v>
      </c>
      <c r="M33" s="747">
        <v>1999</v>
      </c>
      <c r="N33" s="747">
        <v>14242</v>
      </c>
      <c r="O33" s="747">
        <v>2137</v>
      </c>
      <c r="P33" s="747">
        <v>842</v>
      </c>
      <c r="Q33" s="747">
        <v>1096</v>
      </c>
      <c r="R33" s="747">
        <v>148</v>
      </c>
      <c r="S33" s="747">
        <v>232</v>
      </c>
      <c r="T33" s="747">
        <v>18697</v>
      </c>
    </row>
    <row r="34" spans="1:20" x14ac:dyDescent="0.25">
      <c r="A34" s="1051"/>
      <c r="B34" s="283">
        <v>2016</v>
      </c>
      <c r="C34" s="293">
        <v>10756</v>
      </c>
      <c r="D34" s="286">
        <v>1771</v>
      </c>
      <c r="E34" s="285">
        <v>521</v>
      </c>
      <c r="F34" s="286">
        <v>982</v>
      </c>
      <c r="G34" s="285">
        <v>69</v>
      </c>
      <c r="H34" s="286">
        <v>525</v>
      </c>
      <c r="I34" s="284">
        <v>14624</v>
      </c>
    </row>
    <row r="35" spans="1:20" x14ac:dyDescent="0.25">
      <c r="A35" s="1051"/>
      <c r="B35" s="288">
        <v>2017</v>
      </c>
      <c r="C35" s="743">
        <v>10403</v>
      </c>
      <c r="D35" s="744">
        <v>1625</v>
      </c>
      <c r="E35" s="745">
        <v>527</v>
      </c>
      <c r="F35" s="744">
        <v>843</v>
      </c>
      <c r="G35" s="745">
        <v>91</v>
      </c>
      <c r="H35" s="744">
        <v>557</v>
      </c>
      <c r="I35" s="746">
        <v>14046</v>
      </c>
    </row>
    <row r="36" spans="1:20" x14ac:dyDescent="0.25">
      <c r="A36" s="1050"/>
      <c r="B36" s="283">
        <v>2018</v>
      </c>
      <c r="C36" s="809">
        <v>10461</v>
      </c>
      <c r="D36" s="286">
        <v>1557</v>
      </c>
      <c r="E36" s="810">
        <v>571</v>
      </c>
      <c r="F36" s="286">
        <v>857</v>
      </c>
      <c r="G36" s="810">
        <v>69</v>
      </c>
      <c r="H36" s="286">
        <v>578</v>
      </c>
      <c r="I36" s="292">
        <v>14093</v>
      </c>
      <c r="M36" s="747">
        <v>2002</v>
      </c>
      <c r="N36" s="747">
        <v>13303</v>
      </c>
      <c r="O36" s="747">
        <v>1999</v>
      </c>
      <c r="P36" s="747">
        <v>615</v>
      </c>
      <c r="Q36" s="747">
        <v>1023</v>
      </c>
      <c r="R36" s="747">
        <v>138</v>
      </c>
      <c r="S36" s="747">
        <v>184</v>
      </c>
      <c r="T36" s="747">
        <v>17262</v>
      </c>
    </row>
    <row r="37" spans="1:20" ht="15.75" thickBot="1" x14ac:dyDescent="0.3">
      <c r="A37" s="1051"/>
      <c r="B37" s="357">
        <v>2019</v>
      </c>
      <c r="C37" s="358">
        <v>10706</v>
      </c>
      <c r="D37" s="359">
        <v>1801</v>
      </c>
      <c r="E37" s="360">
        <v>495</v>
      </c>
      <c r="F37" s="359">
        <v>823</v>
      </c>
      <c r="G37" s="360">
        <v>68</v>
      </c>
      <c r="H37" s="359">
        <v>651</v>
      </c>
      <c r="I37" s="361">
        <v>14544</v>
      </c>
      <c r="J37" s="749">
        <f>I37/I36</f>
        <v>1.0320017029731072</v>
      </c>
    </row>
    <row r="38" spans="1:20" ht="15.75" thickBot="1" x14ac:dyDescent="0.3">
      <c r="A38" s="1052"/>
      <c r="B38" s="362" t="s">
        <v>650</v>
      </c>
      <c r="C38" s="363">
        <v>0.74804359977641144</v>
      </c>
      <c r="D38" s="364">
        <v>0.89691235059760954</v>
      </c>
      <c r="E38" s="363">
        <v>0.5087358684480987</v>
      </c>
      <c r="F38" s="364">
        <v>0.84583761562178827</v>
      </c>
      <c r="G38" s="363">
        <v>0.32692307692307693</v>
      </c>
      <c r="H38" s="364">
        <v>2.2842105263157895</v>
      </c>
      <c r="I38" s="365">
        <v>0.77530785223092913</v>
      </c>
    </row>
    <row r="39" spans="1:20" ht="15.75" thickTop="1" x14ac:dyDescent="0.25">
      <c r="M39" s="747">
        <v>2005</v>
      </c>
      <c r="N39" s="747">
        <v>12526</v>
      </c>
      <c r="O39" s="747">
        <v>2067</v>
      </c>
      <c r="P39" s="747">
        <v>607</v>
      </c>
      <c r="Q39" s="747">
        <v>1101</v>
      </c>
      <c r="R39" s="747">
        <v>85</v>
      </c>
      <c r="S39" s="747">
        <v>234</v>
      </c>
      <c r="T39" s="747">
        <v>16620</v>
      </c>
    </row>
    <row r="40" spans="1:20" x14ac:dyDescent="0.25">
      <c r="C40" s="19"/>
      <c r="D40" s="19"/>
      <c r="E40" s="19"/>
      <c r="F40" s="19"/>
      <c r="G40" s="19"/>
      <c r="H40" s="19"/>
      <c r="I40" s="19"/>
      <c r="M40" s="747">
        <v>2006</v>
      </c>
      <c r="N40" s="747">
        <v>13057</v>
      </c>
      <c r="O40" s="747">
        <v>2085</v>
      </c>
      <c r="P40" s="747">
        <v>500</v>
      </c>
      <c r="Q40" s="747">
        <v>1083</v>
      </c>
      <c r="R40" s="747">
        <v>75</v>
      </c>
      <c r="S40" s="747">
        <v>139</v>
      </c>
      <c r="T40" s="747">
        <v>16939</v>
      </c>
    </row>
    <row r="41" spans="1:20" x14ac:dyDescent="0.25">
      <c r="C41" s="19"/>
      <c r="D41" s="19"/>
      <c r="E41" s="19"/>
      <c r="F41" s="19"/>
      <c r="G41" s="19"/>
      <c r="H41" s="19"/>
      <c r="I41" s="19"/>
    </row>
    <row r="42" spans="1:20" x14ac:dyDescent="0.25">
      <c r="C42" s="19"/>
      <c r="D42" s="19"/>
      <c r="E42" s="19"/>
      <c r="F42" s="19"/>
      <c r="G42" s="19"/>
      <c r="H42" s="19"/>
      <c r="I42" s="19"/>
    </row>
    <row r="43" spans="1:20" x14ac:dyDescent="0.25">
      <c r="M43" s="747">
        <v>2009</v>
      </c>
      <c r="N43" s="747">
        <v>11978</v>
      </c>
      <c r="O43" s="747">
        <v>1812</v>
      </c>
      <c r="P43" s="747">
        <v>556</v>
      </c>
      <c r="Q43" s="747">
        <v>1075</v>
      </c>
      <c r="R43" s="747">
        <v>101</v>
      </c>
      <c r="S43" s="747">
        <v>466</v>
      </c>
      <c r="T43" s="747">
        <v>15988</v>
      </c>
    </row>
    <row r="44" spans="1:20" x14ac:dyDescent="0.25">
      <c r="M44" s="747">
        <v>2010</v>
      </c>
      <c r="N44" s="747">
        <v>10912</v>
      </c>
      <c r="O44" s="747">
        <v>1661</v>
      </c>
      <c r="P44" s="747">
        <v>316</v>
      </c>
      <c r="Q44" s="747">
        <v>1008</v>
      </c>
      <c r="R44" s="747">
        <v>53</v>
      </c>
      <c r="S44" s="747">
        <v>321</v>
      </c>
      <c r="T44" s="747">
        <v>14271</v>
      </c>
    </row>
    <row r="45" spans="1:20" x14ac:dyDescent="0.25">
      <c r="M45" s="747">
        <v>2011</v>
      </c>
      <c r="N45" s="747">
        <v>10500</v>
      </c>
      <c r="O45" s="747">
        <v>1672</v>
      </c>
      <c r="P45" s="747">
        <v>302</v>
      </c>
      <c r="Q45" s="747">
        <v>961</v>
      </c>
      <c r="R45" s="747">
        <v>65</v>
      </c>
      <c r="S45" s="747">
        <v>368</v>
      </c>
      <c r="T45" s="747">
        <v>13868</v>
      </c>
    </row>
    <row r="46" spans="1:20" x14ac:dyDescent="0.25">
      <c r="M46" s="747">
        <v>2012</v>
      </c>
      <c r="N46" s="747">
        <v>9587</v>
      </c>
      <c r="O46" s="747">
        <v>1677</v>
      </c>
      <c r="P46" s="747">
        <v>251</v>
      </c>
      <c r="Q46" s="747">
        <v>940</v>
      </c>
      <c r="R46" s="747">
        <v>65</v>
      </c>
      <c r="S46" s="747">
        <v>456</v>
      </c>
      <c r="T46" s="747">
        <v>12976</v>
      </c>
    </row>
    <row r="47" spans="1:20" x14ac:dyDescent="0.25">
      <c r="M47" s="747">
        <v>2013</v>
      </c>
      <c r="N47" s="747">
        <v>10384</v>
      </c>
      <c r="O47" s="747">
        <v>1698</v>
      </c>
      <c r="P47" s="747">
        <v>296</v>
      </c>
      <c r="Q47" s="747">
        <v>915</v>
      </c>
      <c r="R47" s="747">
        <v>57</v>
      </c>
      <c r="S47" s="747">
        <v>410</v>
      </c>
      <c r="T47" s="747">
        <v>13760</v>
      </c>
    </row>
    <row r="48" spans="1:20" x14ac:dyDescent="0.25">
      <c r="M48" s="747">
        <v>2014</v>
      </c>
      <c r="N48" s="747">
        <v>10079</v>
      </c>
      <c r="O48" s="747">
        <v>1571</v>
      </c>
      <c r="P48" s="747">
        <v>351</v>
      </c>
      <c r="Q48" s="747">
        <v>873</v>
      </c>
      <c r="R48" s="747">
        <v>58</v>
      </c>
      <c r="S48" s="747">
        <v>411</v>
      </c>
      <c r="T48" s="747">
        <v>13343</v>
      </c>
    </row>
    <row r="49" spans="13:20" x14ac:dyDescent="0.25">
      <c r="M49" s="747">
        <v>2015</v>
      </c>
      <c r="N49" s="747">
        <v>10010</v>
      </c>
      <c r="O49" s="747">
        <v>1694</v>
      </c>
      <c r="P49" s="747">
        <v>355</v>
      </c>
      <c r="Q49" s="747">
        <v>890</v>
      </c>
      <c r="R49" s="747">
        <v>80</v>
      </c>
      <c r="S49" s="747">
        <v>486</v>
      </c>
      <c r="T49" s="747">
        <v>13515</v>
      </c>
    </row>
    <row r="50" spans="13:20" x14ac:dyDescent="0.25">
      <c r="M50" s="747">
        <v>2016</v>
      </c>
      <c r="N50" s="747">
        <v>10756</v>
      </c>
      <c r="O50" s="747">
        <v>1771</v>
      </c>
      <c r="P50" s="747">
        <v>521</v>
      </c>
      <c r="Q50" s="747">
        <v>982</v>
      </c>
      <c r="R50" s="747">
        <v>69</v>
      </c>
      <c r="S50" s="747">
        <v>525</v>
      </c>
      <c r="T50" s="747">
        <v>14624</v>
      </c>
    </row>
    <row r="51" spans="13:20" x14ac:dyDescent="0.25">
      <c r="M51" s="747">
        <v>2017</v>
      </c>
      <c r="N51" s="747">
        <v>10403</v>
      </c>
      <c r="O51" s="747">
        <v>1625</v>
      </c>
      <c r="P51" s="747">
        <v>527</v>
      </c>
      <c r="Q51" s="747">
        <v>843</v>
      </c>
      <c r="R51" s="747">
        <v>91</v>
      </c>
      <c r="S51" s="747">
        <v>557</v>
      </c>
      <c r="T51" s="747">
        <v>14046</v>
      </c>
    </row>
    <row r="52" spans="13:20" x14ac:dyDescent="0.25">
      <c r="M52" s="747">
        <v>2018</v>
      </c>
      <c r="N52" s="747">
        <v>10461</v>
      </c>
      <c r="O52" s="747">
        <v>1557</v>
      </c>
      <c r="P52" s="747">
        <v>571</v>
      </c>
      <c r="Q52" s="747">
        <v>857</v>
      </c>
      <c r="R52" s="747">
        <v>69</v>
      </c>
      <c r="S52" s="747">
        <v>575</v>
      </c>
      <c r="T52" s="747">
        <v>14090</v>
      </c>
    </row>
    <row r="53" spans="13:20" x14ac:dyDescent="0.25">
      <c r="M53" s="747">
        <v>2019</v>
      </c>
      <c r="N53" s="747">
        <v>10706</v>
      </c>
      <c r="O53" s="747">
        <v>1801</v>
      </c>
      <c r="P53" s="747">
        <v>495</v>
      </c>
      <c r="Q53" s="747">
        <v>823</v>
      </c>
      <c r="R53" s="747">
        <v>68</v>
      </c>
      <c r="S53" s="747">
        <v>651</v>
      </c>
      <c r="T53" s="747">
        <v>14544</v>
      </c>
    </row>
  </sheetData>
  <mergeCells count="3">
    <mergeCell ref="A3:I3"/>
    <mergeCell ref="A5:A21"/>
    <mergeCell ref="A22:A38"/>
  </mergeCells>
  <phoneticPr fontId="0" type="noConversion"/>
  <pageMargins left="0.70866141732283472" right="0.70866141732283472" top="0.74803149606299213" bottom="0.74803149606299213" header="0.31496062992125984" footer="0.31496062992125984"/>
  <pageSetup paperSize="9" scale="49" orientation="portrait" r:id="rId1"/>
  <headerFooter>
    <oddHeader>&amp;C&amp;"Calibri,Regular"&amp;13SRAD Report No.2024 Transport Statistics Manchester 2018</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fitToPage="1"/>
  </sheetPr>
  <dimension ref="A1:G57"/>
  <sheetViews>
    <sheetView zoomScaleNormal="100" zoomScaleSheetLayoutView="100" workbookViewId="0">
      <selection activeCell="O4" sqref="O4"/>
    </sheetView>
  </sheetViews>
  <sheetFormatPr defaultRowHeight="12.75" x14ac:dyDescent="0.2"/>
  <cols>
    <col min="1" max="1" width="26.28515625" style="2" customWidth="1"/>
    <col min="2" max="2" width="10.140625" style="2" customWidth="1"/>
    <col min="3" max="3" width="12.28515625" style="2" customWidth="1"/>
    <col min="4" max="4" width="10" style="2" customWidth="1"/>
    <col min="5" max="5" width="12.42578125" style="2" customWidth="1"/>
    <col min="6" max="6" width="8.5703125" style="2" customWidth="1"/>
    <col min="7" max="7" width="9.140625" style="2" hidden="1" customWidth="1"/>
    <col min="8" max="8" width="0.140625" style="2" customWidth="1"/>
    <col min="9" max="16384" width="9.140625" style="2"/>
  </cols>
  <sheetData>
    <row r="1" spans="1:7" ht="18.75" x14ac:dyDescent="0.3">
      <c r="A1" s="111" t="s">
        <v>218</v>
      </c>
      <c r="B1" s="4"/>
      <c r="C1" s="4"/>
      <c r="D1" s="4"/>
      <c r="E1" s="4"/>
    </row>
    <row r="2" spans="1:7" ht="6.75" customHeight="1" thickBot="1" x14ac:dyDescent="0.3">
      <c r="A2" s="4"/>
      <c r="B2" s="4"/>
      <c r="C2" s="4"/>
      <c r="D2" s="4"/>
      <c r="E2" s="4"/>
    </row>
    <row r="3" spans="1:7" ht="18.75" customHeight="1" thickTop="1" x14ac:dyDescent="0.2">
      <c r="A3" s="1054" t="s">
        <v>664</v>
      </c>
      <c r="B3" s="1055"/>
      <c r="C3" s="1055"/>
      <c r="D3" s="1055"/>
      <c r="E3" s="1056"/>
      <c r="F3" s="344"/>
      <c r="G3" s="344"/>
    </row>
    <row r="4" spans="1:7" ht="15" x14ac:dyDescent="0.25">
      <c r="A4" s="130"/>
      <c r="B4" s="1053" t="s">
        <v>9</v>
      </c>
      <c r="C4" s="1059"/>
      <c r="D4" s="1057" t="s">
        <v>10</v>
      </c>
      <c r="E4" s="1058"/>
    </row>
    <row r="5" spans="1:7" ht="33.75" customHeight="1" x14ac:dyDescent="0.25">
      <c r="A5" s="130" t="s">
        <v>109</v>
      </c>
      <c r="B5" s="368" t="s">
        <v>114</v>
      </c>
      <c r="C5" s="368" t="s">
        <v>115</v>
      </c>
      <c r="D5" s="368" t="s">
        <v>114</v>
      </c>
      <c r="E5" s="369" t="s">
        <v>115</v>
      </c>
    </row>
    <row r="6" spans="1:7" ht="17.25" customHeight="1" x14ac:dyDescent="0.25">
      <c r="A6" s="130" t="s">
        <v>666</v>
      </c>
      <c r="B6" s="370">
        <v>63.687782805429862</v>
      </c>
      <c r="C6" s="371">
        <v>1.4309954751131222</v>
      </c>
      <c r="D6" s="370">
        <v>51.642335766423351</v>
      </c>
      <c r="E6" s="372">
        <v>1.5912408759124088</v>
      </c>
    </row>
    <row r="7" spans="1:7" ht="17.25" customHeight="1" x14ac:dyDescent="0.25">
      <c r="A7" s="130" t="s">
        <v>667</v>
      </c>
      <c r="B7" s="773">
        <v>62.257495590828924</v>
      </c>
      <c r="C7" s="774">
        <v>1.4444444444444444</v>
      </c>
      <c r="D7" s="773">
        <v>53.409090909090907</v>
      </c>
      <c r="E7" s="775">
        <v>1.5454545454545454</v>
      </c>
    </row>
    <row r="8" spans="1:7" ht="15" x14ac:dyDescent="0.25">
      <c r="A8" s="130" t="s">
        <v>188</v>
      </c>
      <c r="B8" s="370">
        <v>75.622968580715053</v>
      </c>
      <c r="C8" s="371">
        <v>1.2686890574214518</v>
      </c>
      <c r="D8" s="370">
        <v>59.599999999999994</v>
      </c>
      <c r="E8" s="372">
        <v>1.492</v>
      </c>
    </row>
    <row r="9" spans="1:7" ht="15" x14ac:dyDescent="0.25">
      <c r="A9" s="130" t="s">
        <v>189</v>
      </c>
      <c r="B9" s="370">
        <v>72.627737226277361</v>
      </c>
      <c r="C9" s="371">
        <v>1.2828467153284671</v>
      </c>
      <c r="D9" s="370">
        <v>69.209039548022602</v>
      </c>
      <c r="E9" s="372">
        <v>1.344632768361582</v>
      </c>
    </row>
    <row r="10" spans="1:7" ht="15" x14ac:dyDescent="0.25">
      <c r="A10" s="130" t="s">
        <v>190</v>
      </c>
      <c r="B10" s="370">
        <v>64.449722882026919</v>
      </c>
      <c r="C10" s="371">
        <v>1.3855898653998417</v>
      </c>
      <c r="D10" s="370">
        <v>50.757575757575758</v>
      </c>
      <c r="E10" s="372">
        <v>1.6075757575757577</v>
      </c>
    </row>
    <row r="11" spans="1:7" ht="15" x14ac:dyDescent="0.25">
      <c r="A11" s="130" t="s">
        <v>191</v>
      </c>
      <c r="B11" s="370">
        <v>75.76791808873719</v>
      </c>
      <c r="C11" s="371">
        <v>1.2491467576791808</v>
      </c>
      <c r="D11" s="370">
        <v>61.915367483296215</v>
      </c>
      <c r="E11" s="372">
        <v>1.4276169265033407</v>
      </c>
    </row>
    <row r="12" spans="1:7" ht="15" x14ac:dyDescent="0.25">
      <c r="A12" s="130" t="s">
        <v>192</v>
      </c>
      <c r="B12" s="370">
        <v>81.609195402298852</v>
      </c>
      <c r="C12" s="371">
        <v>1.2011494252873562</v>
      </c>
      <c r="D12" s="370">
        <v>71.904761904761898</v>
      </c>
      <c r="E12" s="372">
        <v>1.3285714285714285</v>
      </c>
    </row>
    <row r="13" spans="1:7" ht="15" x14ac:dyDescent="0.25">
      <c r="A13" s="130" t="s">
        <v>193</v>
      </c>
      <c r="B13" s="370">
        <v>73.425925925925924</v>
      </c>
      <c r="C13" s="371">
        <v>1.3157407407407407</v>
      </c>
      <c r="D13" s="370">
        <v>64.912280701754383</v>
      </c>
      <c r="E13" s="372">
        <v>1.4064327485380117</v>
      </c>
    </row>
    <row r="14" spans="1:7" ht="15" x14ac:dyDescent="0.25">
      <c r="A14" s="130" t="s">
        <v>194</v>
      </c>
      <c r="B14" s="370">
        <v>82.189449801474751</v>
      </c>
      <c r="C14" s="371">
        <v>1.1996596710153149</v>
      </c>
      <c r="D14" s="370">
        <v>65.384615384615387</v>
      </c>
      <c r="E14" s="372">
        <v>1.4194991055456172</v>
      </c>
    </row>
    <row r="15" spans="1:7" ht="15" x14ac:dyDescent="0.25">
      <c r="A15" s="130" t="s">
        <v>195</v>
      </c>
      <c r="B15" s="370">
        <v>77.413308341143392</v>
      </c>
      <c r="C15" s="371">
        <v>1.2455482661668229</v>
      </c>
      <c r="D15" s="370">
        <v>72.992700729927009</v>
      </c>
      <c r="E15" s="372">
        <v>1.3124087591240876</v>
      </c>
    </row>
    <row r="16" spans="1:7" ht="15" customHeight="1" x14ac:dyDescent="0.25">
      <c r="A16" s="130" t="s">
        <v>196</v>
      </c>
      <c r="B16" s="370">
        <v>72.671568627450981</v>
      </c>
      <c r="C16" s="371">
        <v>1.2941176470588236</v>
      </c>
      <c r="D16" s="370">
        <v>71.900826446281002</v>
      </c>
      <c r="E16" s="372">
        <v>1.3057851239669422</v>
      </c>
    </row>
    <row r="17" spans="1:5" ht="15" x14ac:dyDescent="0.25">
      <c r="A17" s="130" t="s">
        <v>197</v>
      </c>
      <c r="B17" s="370">
        <v>70.42801556420234</v>
      </c>
      <c r="C17" s="371">
        <v>1.317769130998703</v>
      </c>
      <c r="D17" s="370">
        <v>58.932714617169367</v>
      </c>
      <c r="E17" s="372">
        <v>1.4547563805104409</v>
      </c>
    </row>
    <row r="18" spans="1:5" ht="15" x14ac:dyDescent="0.25">
      <c r="A18" s="130" t="s">
        <v>668</v>
      </c>
      <c r="B18" s="370">
        <v>93.137254901960787</v>
      </c>
      <c r="C18" s="371">
        <v>1.0686274509803921</v>
      </c>
      <c r="D18" s="370">
        <v>89.189189189189193</v>
      </c>
      <c r="E18" s="372">
        <v>1.1621621621621621</v>
      </c>
    </row>
    <row r="19" spans="1:5" ht="15" x14ac:dyDescent="0.25">
      <c r="A19" s="130" t="s">
        <v>198</v>
      </c>
      <c r="B19" s="370">
        <v>71.610169491525426</v>
      </c>
      <c r="C19" s="371">
        <v>1.3107344632768361</v>
      </c>
      <c r="D19" s="370">
        <v>64</v>
      </c>
      <c r="E19" s="372">
        <v>1.4228571428571428</v>
      </c>
    </row>
    <row r="20" spans="1:5" ht="15" x14ac:dyDescent="0.25">
      <c r="A20" s="130" t="s">
        <v>328</v>
      </c>
      <c r="B20" s="370">
        <v>77.757685352622062</v>
      </c>
      <c r="C20" s="371">
        <v>1.244122965641953</v>
      </c>
      <c r="D20" s="370">
        <v>66.706021251475804</v>
      </c>
      <c r="E20" s="372">
        <v>1.3872491145218417</v>
      </c>
    </row>
    <row r="21" spans="1:5" ht="15" x14ac:dyDescent="0.25">
      <c r="A21" s="130" t="s">
        <v>329</v>
      </c>
      <c r="B21" s="370">
        <v>90.775401069518708</v>
      </c>
      <c r="C21" s="371">
        <v>1.0935828877005347</v>
      </c>
      <c r="D21" s="370">
        <v>73.097826086956516</v>
      </c>
      <c r="E21" s="372">
        <v>1.298913043478261</v>
      </c>
    </row>
    <row r="22" spans="1:5" ht="15.75" thickBot="1" x14ac:dyDescent="0.3">
      <c r="A22" s="373" t="s">
        <v>116</v>
      </c>
      <c r="B22" s="374">
        <v>74.616695059625215</v>
      </c>
      <c r="C22" s="375">
        <v>1.2761185073967438</v>
      </c>
      <c r="D22" s="374">
        <v>63.948919449901766</v>
      </c>
      <c r="E22" s="376">
        <v>1.415760465208785</v>
      </c>
    </row>
    <row r="23" spans="1:5" ht="15.75" thickTop="1" x14ac:dyDescent="0.25">
      <c r="A23" s="250" t="s">
        <v>59</v>
      </c>
      <c r="B23" s="20"/>
      <c r="C23" s="21"/>
      <c r="D23" s="20"/>
      <c r="E23" s="21"/>
    </row>
    <row r="24" spans="1:5" ht="15" x14ac:dyDescent="0.2">
      <c r="A24" s="776" t="s">
        <v>665</v>
      </c>
      <c r="B24" s="777"/>
      <c r="C24" s="777"/>
      <c r="D24" s="777"/>
      <c r="E24" s="777"/>
    </row>
    <row r="25" spans="1:5" ht="15" x14ac:dyDescent="0.25">
      <c r="A25" s="5"/>
      <c r="B25" s="20"/>
      <c r="C25" s="21"/>
      <c r="D25" s="20"/>
      <c r="E25" s="21"/>
    </row>
    <row r="26" spans="1:5" ht="0.75" customHeight="1" x14ac:dyDescent="0.25">
      <c r="A26" s="4"/>
      <c r="B26" s="4"/>
      <c r="C26" s="4"/>
      <c r="D26" s="4"/>
      <c r="E26" s="4"/>
    </row>
    <row r="27" spans="1:5" ht="0.75" customHeight="1" thickBot="1" x14ac:dyDescent="0.3">
      <c r="A27" s="4"/>
      <c r="B27" s="4"/>
      <c r="C27" s="4"/>
      <c r="D27" s="4"/>
      <c r="E27" s="4"/>
    </row>
    <row r="28" spans="1:5" ht="15.75" thickTop="1" x14ac:dyDescent="0.2">
      <c r="A28" s="1061" t="s">
        <v>605</v>
      </c>
      <c r="B28" s="1062"/>
      <c r="C28" s="1062"/>
      <c r="D28" s="1062"/>
      <c r="E28" s="1063"/>
    </row>
    <row r="29" spans="1:5" ht="15" x14ac:dyDescent="0.25">
      <c r="A29" s="130" t="s">
        <v>1</v>
      </c>
      <c r="B29" s="1053" t="s">
        <v>9</v>
      </c>
      <c r="C29" s="1053"/>
      <c r="D29" s="1053" t="s">
        <v>10</v>
      </c>
      <c r="E29" s="1060"/>
    </row>
    <row r="30" spans="1:5" ht="29.25" customHeight="1" x14ac:dyDescent="0.25">
      <c r="A30" s="130"/>
      <c r="B30" s="368" t="s">
        <v>114</v>
      </c>
      <c r="C30" s="368" t="s">
        <v>115</v>
      </c>
      <c r="D30" s="368" t="s">
        <v>114</v>
      </c>
      <c r="E30" s="369" t="s">
        <v>115</v>
      </c>
    </row>
    <row r="31" spans="1:5" ht="15" x14ac:dyDescent="0.25">
      <c r="A31" s="131">
        <v>2002</v>
      </c>
      <c r="B31" s="370">
        <v>79</v>
      </c>
      <c r="C31" s="371">
        <v>1.23</v>
      </c>
      <c r="D31" s="368">
        <v>73</v>
      </c>
      <c r="E31" s="369">
        <v>1.32</v>
      </c>
    </row>
    <row r="32" spans="1:5" ht="15" x14ac:dyDescent="0.25">
      <c r="A32" s="131">
        <v>2005</v>
      </c>
      <c r="B32" s="370">
        <v>82</v>
      </c>
      <c r="C32" s="371">
        <v>1.2</v>
      </c>
      <c r="D32" s="370">
        <v>76</v>
      </c>
      <c r="E32" s="372">
        <v>1.29</v>
      </c>
    </row>
    <row r="33" spans="1:5" ht="15" x14ac:dyDescent="0.25">
      <c r="A33" s="131">
        <v>2006</v>
      </c>
      <c r="B33" s="370">
        <v>73</v>
      </c>
      <c r="C33" s="371">
        <v>1.32</v>
      </c>
      <c r="D33" s="370">
        <v>66</v>
      </c>
      <c r="E33" s="372">
        <v>1.42</v>
      </c>
    </row>
    <row r="34" spans="1:5" ht="15" x14ac:dyDescent="0.25">
      <c r="A34" s="131">
        <v>2009</v>
      </c>
      <c r="B34" s="370">
        <v>80</v>
      </c>
      <c r="C34" s="371">
        <v>1.23</v>
      </c>
      <c r="D34" s="370">
        <v>75</v>
      </c>
      <c r="E34" s="372">
        <v>1.29</v>
      </c>
    </row>
    <row r="35" spans="1:5" ht="15" x14ac:dyDescent="0.25">
      <c r="A35" s="131">
        <v>2010</v>
      </c>
      <c r="B35" s="370">
        <v>74.970677926342958</v>
      </c>
      <c r="C35" s="371">
        <v>1.2819610602861835</v>
      </c>
      <c r="D35" s="370">
        <v>66.4142245637142</v>
      </c>
      <c r="E35" s="372">
        <v>1.4119196575567994</v>
      </c>
    </row>
    <row r="36" spans="1:5" ht="15" x14ac:dyDescent="0.25">
      <c r="A36" s="131">
        <v>2011</v>
      </c>
      <c r="B36" s="370">
        <v>76.329183786104124</v>
      </c>
      <c r="C36" s="371">
        <v>1.2679830747531735</v>
      </c>
      <c r="D36" s="370">
        <v>67.587709240999772</v>
      </c>
      <c r="E36" s="372">
        <v>1.391653290529695</v>
      </c>
    </row>
    <row r="37" spans="1:5" ht="15" x14ac:dyDescent="0.25">
      <c r="A37" s="131">
        <v>2012</v>
      </c>
      <c r="B37" s="377">
        <v>75.597492490531536</v>
      </c>
      <c r="C37" s="378">
        <v>1.2773932349484132</v>
      </c>
      <c r="D37" s="370">
        <v>67.462953500255495</v>
      </c>
      <c r="E37" s="372">
        <v>1.3864333163004599</v>
      </c>
    </row>
    <row r="38" spans="1:5" ht="15" x14ac:dyDescent="0.25">
      <c r="A38" s="131">
        <v>2013</v>
      </c>
      <c r="B38" s="370">
        <v>76.692293268329266</v>
      </c>
      <c r="C38" s="371">
        <v>1.2564535283455216</v>
      </c>
      <c r="D38" s="370">
        <v>67.847872700598117</v>
      </c>
      <c r="E38" s="372">
        <v>1.3743369822819096</v>
      </c>
    </row>
    <row r="39" spans="1:5" ht="15" x14ac:dyDescent="0.25">
      <c r="A39" s="131">
        <v>2014</v>
      </c>
      <c r="B39" s="370">
        <v>77.445822372541656</v>
      </c>
      <c r="C39" s="371">
        <v>1.2527245396467492</v>
      </c>
      <c r="D39" s="370">
        <v>67.088117662237138</v>
      </c>
      <c r="E39" s="372">
        <v>1.3931105663785317</v>
      </c>
    </row>
    <row r="40" spans="1:5" ht="15" x14ac:dyDescent="0.25">
      <c r="A40" s="132">
        <v>2015</v>
      </c>
      <c r="B40" s="379">
        <v>76.900158898305079</v>
      </c>
      <c r="C40" s="380">
        <v>1.2588718220338984</v>
      </c>
      <c r="D40" s="379">
        <v>64.606741573033716</v>
      </c>
      <c r="E40" s="381">
        <v>1.4257277888994979</v>
      </c>
    </row>
    <row r="41" spans="1:5" ht="15" x14ac:dyDescent="0.25">
      <c r="A41" s="132">
        <v>2016</v>
      </c>
      <c r="B41" s="382">
        <v>77.950781816982257</v>
      </c>
      <c r="C41" s="383">
        <v>1.2451204811724117</v>
      </c>
      <c r="D41" s="382">
        <v>68.483174284279258</v>
      </c>
      <c r="E41" s="384">
        <v>1.3784844821478124</v>
      </c>
    </row>
    <row r="42" spans="1:5" ht="15" x14ac:dyDescent="0.25">
      <c r="A42" s="132">
        <v>2017</v>
      </c>
      <c r="B42" s="385">
        <v>76.270058418989876</v>
      </c>
      <c r="C42" s="386">
        <v>1.2609247747007488</v>
      </c>
      <c r="D42" s="385">
        <v>67.962198855317439</v>
      </c>
      <c r="E42" s="387">
        <v>1.3787423438442514</v>
      </c>
    </row>
    <row r="43" spans="1:5" ht="15" x14ac:dyDescent="0.25">
      <c r="A43" s="132">
        <v>2018</v>
      </c>
      <c r="B43" s="385">
        <v>74.452262913801377</v>
      </c>
      <c r="C43" s="386">
        <v>1.280909569413714</v>
      </c>
      <c r="D43" s="385">
        <v>63.918242491657395</v>
      </c>
      <c r="E43" s="387">
        <v>1.4351418929163535</v>
      </c>
    </row>
    <row r="44" spans="1:5" s="209" customFormat="1" ht="15.75" thickBot="1" x14ac:dyDescent="0.3">
      <c r="A44" s="818">
        <v>2019</v>
      </c>
      <c r="B44" s="374">
        <v>74.616695059625215</v>
      </c>
      <c r="C44" s="375">
        <v>1.2761185073967438</v>
      </c>
      <c r="D44" s="819">
        <v>63.948919449901766</v>
      </c>
      <c r="E44" s="820">
        <v>1.415760465208785</v>
      </c>
    </row>
    <row r="45" spans="1:5" ht="15.75" thickTop="1" x14ac:dyDescent="0.25">
      <c r="D45" s="4"/>
      <c r="E45" s="4"/>
    </row>
    <row r="46" spans="1:5" ht="15" x14ac:dyDescent="0.25">
      <c r="D46" s="4"/>
      <c r="E46" s="4"/>
    </row>
    <row r="47" spans="1:5" ht="15" x14ac:dyDescent="0.25">
      <c r="D47" s="4"/>
      <c r="E47" s="4"/>
    </row>
    <row r="48" spans="1:5" ht="15" x14ac:dyDescent="0.25">
      <c r="D48" s="4"/>
      <c r="E48" s="4"/>
    </row>
    <row r="49" spans="1:5" ht="15" x14ac:dyDescent="0.25">
      <c r="D49" s="4"/>
      <c r="E49" s="4"/>
    </row>
    <row r="50" spans="1:5" ht="15" x14ac:dyDescent="0.25">
      <c r="D50" s="4"/>
      <c r="E50" s="4"/>
    </row>
    <row r="51" spans="1:5" ht="15" x14ac:dyDescent="0.25">
      <c r="D51" s="4"/>
      <c r="E51" s="4"/>
    </row>
    <row r="52" spans="1:5" ht="15" x14ac:dyDescent="0.25">
      <c r="D52" s="4"/>
      <c r="E52" s="4"/>
    </row>
    <row r="53" spans="1:5" ht="15" x14ac:dyDescent="0.25">
      <c r="D53" s="4"/>
      <c r="E53" s="4"/>
    </row>
    <row r="54" spans="1:5" ht="15" x14ac:dyDescent="0.25">
      <c r="D54" s="4"/>
      <c r="E54" s="4"/>
    </row>
    <row r="55" spans="1:5" ht="15" x14ac:dyDescent="0.25">
      <c r="D55" s="4"/>
      <c r="E55" s="4"/>
    </row>
    <row r="56" spans="1:5" ht="15" x14ac:dyDescent="0.25">
      <c r="D56" s="4"/>
      <c r="E56" s="4"/>
    </row>
    <row r="57" spans="1:5" ht="15" x14ac:dyDescent="0.25">
      <c r="A57" s="4"/>
      <c r="B57" s="4"/>
      <c r="C57" s="4"/>
      <c r="D57" s="4"/>
      <c r="E57" s="4"/>
    </row>
  </sheetData>
  <mergeCells count="6">
    <mergeCell ref="B29:C29"/>
    <mergeCell ref="A3:E3"/>
    <mergeCell ref="D4:E4"/>
    <mergeCell ref="B4:C4"/>
    <mergeCell ref="D29:E29"/>
    <mergeCell ref="A28:E28"/>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No.2024 Transport Statistics Manchester 2018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fitToPage="1"/>
  </sheetPr>
  <dimension ref="A1:C29"/>
  <sheetViews>
    <sheetView zoomScaleNormal="100" zoomScaleSheetLayoutView="100" workbookViewId="0">
      <selection activeCell="O4" sqref="O4"/>
    </sheetView>
  </sheetViews>
  <sheetFormatPr defaultRowHeight="15" x14ac:dyDescent="0.25"/>
  <cols>
    <col min="1" max="1" width="10.42578125" style="4" customWidth="1"/>
    <col min="2" max="2" width="18.140625" style="4" customWidth="1"/>
    <col min="3" max="3" width="18.28515625" style="4" customWidth="1"/>
    <col min="4" max="16384" width="9.140625" style="4"/>
  </cols>
  <sheetData>
    <row r="1" spans="1:3" ht="18.75" x14ac:dyDescent="0.3">
      <c r="A1" s="111" t="s">
        <v>161</v>
      </c>
    </row>
    <row r="2" spans="1:3" ht="15.75" thickBot="1" x14ac:dyDescent="0.3"/>
    <row r="3" spans="1:3" s="345" customFormat="1" ht="32.25" customHeight="1" thickTop="1" x14ac:dyDescent="0.25">
      <c r="A3" s="1069" t="s">
        <v>673</v>
      </c>
      <c r="B3" s="1070"/>
      <c r="C3" s="1071"/>
    </row>
    <row r="4" spans="1:3" ht="15.75" customHeight="1" x14ac:dyDescent="0.25">
      <c r="A4" s="142" t="s">
        <v>1</v>
      </c>
      <c r="B4" s="778" t="s">
        <v>9</v>
      </c>
      <c r="C4" s="779" t="s">
        <v>10</v>
      </c>
    </row>
    <row r="5" spans="1:3" ht="16.5" customHeight="1" x14ac:dyDescent="0.25">
      <c r="A5" s="131">
        <v>1997</v>
      </c>
      <c r="B5" s="133">
        <v>9699</v>
      </c>
      <c r="C5" s="134">
        <v>3618</v>
      </c>
    </row>
    <row r="6" spans="1:3" x14ac:dyDescent="0.25">
      <c r="A6" s="131">
        <v>1999</v>
      </c>
      <c r="B6" s="133">
        <v>13419</v>
      </c>
      <c r="C6" s="134">
        <v>5144</v>
      </c>
    </row>
    <row r="7" spans="1:3" x14ac:dyDescent="0.25">
      <c r="A7" s="131">
        <v>2002</v>
      </c>
      <c r="B7" s="133">
        <v>16612</v>
      </c>
      <c r="C7" s="134">
        <v>6287</v>
      </c>
    </row>
    <row r="8" spans="1:3" ht="14.25" customHeight="1" x14ac:dyDescent="0.25">
      <c r="A8" s="131">
        <v>2005</v>
      </c>
      <c r="B8" s="133">
        <v>16743</v>
      </c>
      <c r="C8" s="134">
        <v>6429</v>
      </c>
    </row>
    <row r="9" spans="1:3" ht="14.25" customHeight="1" x14ac:dyDescent="0.25">
      <c r="A9" s="131">
        <v>2006</v>
      </c>
      <c r="B9" s="133">
        <v>18402</v>
      </c>
      <c r="C9" s="134">
        <v>7087</v>
      </c>
    </row>
    <row r="10" spans="1:3" ht="14.25" customHeight="1" x14ac:dyDescent="0.25">
      <c r="A10" s="131">
        <v>2009</v>
      </c>
      <c r="B10" s="133">
        <v>20386</v>
      </c>
      <c r="C10" s="134">
        <v>9906</v>
      </c>
    </row>
    <row r="11" spans="1:3" ht="14.25" customHeight="1" x14ac:dyDescent="0.25">
      <c r="A11" s="131">
        <v>2010</v>
      </c>
      <c r="B11" s="133">
        <v>21291</v>
      </c>
      <c r="C11" s="134">
        <v>9266</v>
      </c>
    </row>
    <row r="12" spans="1:3" ht="14.25" customHeight="1" x14ac:dyDescent="0.25">
      <c r="A12" s="131">
        <v>2011</v>
      </c>
      <c r="B12" s="133">
        <v>22899</v>
      </c>
      <c r="C12" s="134">
        <v>11523</v>
      </c>
    </row>
    <row r="13" spans="1:3" ht="14.25" customHeight="1" x14ac:dyDescent="0.25">
      <c r="A13" s="131">
        <v>2012</v>
      </c>
      <c r="B13" s="133">
        <v>22414</v>
      </c>
      <c r="C13" s="134">
        <v>8847</v>
      </c>
    </row>
    <row r="14" spans="1:3" ht="14.25" customHeight="1" x14ac:dyDescent="0.25">
      <c r="A14" s="132">
        <v>2013</v>
      </c>
      <c r="B14" s="133">
        <v>25949</v>
      </c>
      <c r="C14" s="134">
        <v>10281</v>
      </c>
    </row>
    <row r="15" spans="1:3" ht="14.25" customHeight="1" x14ac:dyDescent="0.25">
      <c r="A15" s="132">
        <v>2014</v>
      </c>
      <c r="B15" s="133">
        <v>24914</v>
      </c>
      <c r="C15" s="134">
        <v>9921</v>
      </c>
    </row>
    <row r="16" spans="1:3" ht="14.25" customHeight="1" x14ac:dyDescent="0.25">
      <c r="A16" s="132" t="s">
        <v>278</v>
      </c>
      <c r="B16" s="133">
        <v>25435</v>
      </c>
      <c r="C16" s="134">
        <v>9073</v>
      </c>
    </row>
    <row r="17" spans="1:3" ht="14.25" customHeight="1" x14ac:dyDescent="0.25">
      <c r="A17" s="132">
        <v>2016</v>
      </c>
      <c r="B17" s="196">
        <v>28533</v>
      </c>
      <c r="C17" s="197">
        <v>9244</v>
      </c>
    </row>
    <row r="18" spans="1:3" ht="14.25" customHeight="1" x14ac:dyDescent="0.25">
      <c r="A18" s="132" t="s">
        <v>669</v>
      </c>
      <c r="B18" s="334">
        <v>28669</v>
      </c>
      <c r="C18" s="335">
        <v>9887</v>
      </c>
    </row>
    <row r="19" spans="1:3" ht="14.25" customHeight="1" x14ac:dyDescent="0.25">
      <c r="A19" s="132">
        <v>2018</v>
      </c>
      <c r="B19" s="334">
        <v>28527</v>
      </c>
      <c r="C19" s="335">
        <v>10996</v>
      </c>
    </row>
    <row r="20" spans="1:3" ht="14.25" customHeight="1" x14ac:dyDescent="0.25">
      <c r="A20" s="780" t="s">
        <v>670</v>
      </c>
      <c r="B20" s="781">
        <v>28709</v>
      </c>
      <c r="C20" s="782">
        <v>10019</v>
      </c>
    </row>
    <row r="21" spans="1:3" ht="16.5" customHeight="1" thickBot="1" x14ac:dyDescent="0.3">
      <c r="A21" s="373" t="s">
        <v>650</v>
      </c>
      <c r="B21" s="783">
        <v>2.9599958758634912</v>
      </c>
      <c r="C21" s="784">
        <v>2.7692095080154782</v>
      </c>
    </row>
    <row r="22" spans="1:3" ht="15.75" thickTop="1" x14ac:dyDescent="0.25">
      <c r="A22" s="5"/>
      <c r="B22" s="5"/>
      <c r="C22" s="5"/>
    </row>
    <row r="23" spans="1:3" ht="39.75" customHeight="1" x14ac:dyDescent="0.25">
      <c r="A23" s="1067" t="s">
        <v>298</v>
      </c>
      <c r="B23" s="1068"/>
      <c r="C23" s="1068"/>
    </row>
    <row r="24" spans="1:3" x14ac:dyDescent="0.25">
      <c r="A24" s="1067" t="s">
        <v>672</v>
      </c>
      <c r="B24" s="1068"/>
      <c r="C24" s="1068"/>
    </row>
    <row r="25" spans="1:3" x14ac:dyDescent="0.25">
      <c r="A25" s="844" t="s">
        <v>199</v>
      </c>
      <c r="B25" s="844"/>
      <c r="C25" s="844"/>
    </row>
    <row r="26" spans="1:3" x14ac:dyDescent="0.25">
      <c r="A26" s="844"/>
      <c r="B26" s="844"/>
      <c r="C26" s="844"/>
    </row>
    <row r="27" spans="1:3" ht="15.75" customHeight="1" x14ac:dyDescent="0.25">
      <c r="A27" s="1064" t="s">
        <v>671</v>
      </c>
      <c r="B27" s="1065"/>
      <c r="C27" s="1065"/>
    </row>
    <row r="28" spans="1:3" ht="15" customHeight="1" x14ac:dyDescent="0.25">
      <c r="A28" s="1066"/>
      <c r="B28" s="1066"/>
      <c r="C28" s="1066"/>
    </row>
    <row r="29" spans="1:3" ht="15" customHeight="1" x14ac:dyDescent="0.25">
      <c r="A29" s="1066"/>
      <c r="B29" s="1066"/>
      <c r="C29" s="1066"/>
    </row>
  </sheetData>
  <mergeCells count="4">
    <mergeCell ref="A27:C29"/>
    <mergeCell ref="A23:C23"/>
    <mergeCell ref="A3:C3"/>
    <mergeCell ref="A24:C26"/>
  </mergeCells>
  <pageMargins left="0.70866141732283472" right="0.70866141732283472" top="0.74803149606299213" bottom="0.74803149606299213" header="0.31496062992125984" footer="0.31496062992125984"/>
  <pageSetup paperSize="9" scale="98" orientation="portrait" r:id="rId1"/>
  <headerFooter>
    <oddHeader>&amp;C&amp;"Calibri,Regular"&amp;13SRAD Report No.2024 Transport Statistics Manchester 2018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29"/>
  <sheetViews>
    <sheetView zoomScaleNormal="100" zoomScaleSheetLayoutView="100" workbookViewId="0">
      <selection activeCell="O4" sqref="O4"/>
    </sheetView>
  </sheetViews>
  <sheetFormatPr defaultRowHeight="15" x14ac:dyDescent="0.25"/>
  <cols>
    <col min="1" max="1" width="10.42578125" style="4" customWidth="1"/>
    <col min="2" max="2" width="18.140625" style="4" customWidth="1"/>
    <col min="3" max="3" width="18.28515625" style="4" customWidth="1"/>
    <col min="4" max="16384" width="9.140625" style="4"/>
  </cols>
  <sheetData>
    <row r="1" spans="1:11" ht="18.75" x14ac:dyDescent="0.3">
      <c r="A1" s="111" t="s">
        <v>199</v>
      </c>
    </row>
    <row r="2" spans="1:11" ht="15.75" thickBot="1" x14ac:dyDescent="0.3"/>
    <row r="3" spans="1:11" ht="33" customHeight="1" thickTop="1" x14ac:dyDescent="0.25">
      <c r="A3" s="1069" t="s">
        <v>675</v>
      </c>
      <c r="B3" s="1072"/>
      <c r="C3" s="1073"/>
    </row>
    <row r="4" spans="1:11" x14ac:dyDescent="0.25">
      <c r="A4" s="130" t="s">
        <v>1</v>
      </c>
      <c r="B4" s="135" t="s">
        <v>9</v>
      </c>
      <c r="C4" s="136" t="s">
        <v>10</v>
      </c>
    </row>
    <row r="5" spans="1:11" ht="17.25" x14ac:dyDescent="0.25">
      <c r="A5" s="137">
        <v>1997</v>
      </c>
      <c r="B5" s="135">
        <v>5875</v>
      </c>
      <c r="C5" s="136">
        <v>2549</v>
      </c>
      <c r="E5" s="23"/>
    </row>
    <row r="6" spans="1:11" x14ac:dyDescent="0.25">
      <c r="A6" s="137">
        <v>1999</v>
      </c>
      <c r="B6" s="135">
        <v>6319</v>
      </c>
      <c r="C6" s="136">
        <v>2737</v>
      </c>
    </row>
    <row r="7" spans="1:11" x14ac:dyDescent="0.25">
      <c r="A7" s="137">
        <v>2002</v>
      </c>
      <c r="B7" s="135">
        <v>6301</v>
      </c>
      <c r="C7" s="136">
        <v>2408</v>
      </c>
    </row>
    <row r="8" spans="1:11" x14ac:dyDescent="0.25">
      <c r="A8" s="137">
        <v>2005</v>
      </c>
      <c r="B8" s="135">
        <v>6556</v>
      </c>
      <c r="C8" s="136">
        <v>2451</v>
      </c>
    </row>
    <row r="9" spans="1:11" x14ac:dyDescent="0.25">
      <c r="A9" s="137">
        <v>2006</v>
      </c>
      <c r="B9" s="135">
        <v>6048</v>
      </c>
      <c r="C9" s="136">
        <v>2801</v>
      </c>
    </row>
    <row r="10" spans="1:11" x14ac:dyDescent="0.25">
      <c r="A10" s="137">
        <v>2009</v>
      </c>
      <c r="B10" s="135">
        <v>6716</v>
      </c>
      <c r="C10" s="136">
        <v>3450</v>
      </c>
    </row>
    <row r="11" spans="1:11" x14ac:dyDescent="0.25">
      <c r="A11" s="137">
        <v>2010</v>
      </c>
      <c r="B11" s="135">
        <v>6448</v>
      </c>
      <c r="C11" s="136">
        <v>2947</v>
      </c>
    </row>
    <row r="12" spans="1:11" x14ac:dyDescent="0.25">
      <c r="A12" s="137">
        <v>2011</v>
      </c>
      <c r="B12" s="135">
        <v>6832</v>
      </c>
      <c r="C12" s="136">
        <v>2695</v>
      </c>
      <c r="D12" s="22"/>
      <c r="K12" s="22"/>
    </row>
    <row r="13" spans="1:11" ht="17.25" x14ac:dyDescent="0.25">
      <c r="A13" s="137" t="s">
        <v>376</v>
      </c>
      <c r="B13" s="138">
        <v>7787</v>
      </c>
      <c r="C13" s="136">
        <v>3394</v>
      </c>
    </row>
    <row r="14" spans="1:11" ht="17.25" x14ac:dyDescent="0.25">
      <c r="A14" s="139" t="s">
        <v>377</v>
      </c>
      <c r="B14" s="140">
        <v>9086</v>
      </c>
      <c r="C14" s="141">
        <v>4530</v>
      </c>
    </row>
    <row r="15" spans="1:11" ht="17.25" x14ac:dyDescent="0.25">
      <c r="A15" s="139" t="s">
        <v>378</v>
      </c>
      <c r="B15" s="140">
        <v>10731</v>
      </c>
      <c r="C15" s="141">
        <v>5019</v>
      </c>
    </row>
    <row r="16" spans="1:11" ht="17.25" x14ac:dyDescent="0.25">
      <c r="A16" s="139" t="s">
        <v>379</v>
      </c>
      <c r="B16" s="140">
        <v>10942</v>
      </c>
      <c r="C16" s="141">
        <v>4731</v>
      </c>
      <c r="J16" s="591"/>
    </row>
    <row r="17" spans="1:4" ht="17.25" x14ac:dyDescent="0.25">
      <c r="A17" s="137" t="s">
        <v>380</v>
      </c>
      <c r="B17" s="135">
        <v>13183</v>
      </c>
      <c r="C17" s="136">
        <v>4743</v>
      </c>
    </row>
    <row r="18" spans="1:4" x14ac:dyDescent="0.25">
      <c r="A18" s="137" t="s">
        <v>390</v>
      </c>
      <c r="B18" s="336">
        <v>14437</v>
      </c>
      <c r="C18" s="337">
        <v>5291</v>
      </c>
    </row>
    <row r="19" spans="1:4" x14ac:dyDescent="0.25">
      <c r="A19" s="137" t="s">
        <v>483</v>
      </c>
      <c r="B19" s="336">
        <v>18100</v>
      </c>
      <c r="C19" s="337">
        <v>5535</v>
      </c>
    </row>
    <row r="20" spans="1:4" x14ac:dyDescent="0.25">
      <c r="A20" s="785" t="s">
        <v>674</v>
      </c>
      <c r="B20" s="838">
        <v>18983</v>
      </c>
      <c r="C20" s="839">
        <v>5664</v>
      </c>
      <c r="D20" s="343"/>
    </row>
    <row r="21" spans="1:4" ht="15.75" thickBot="1" x14ac:dyDescent="0.3">
      <c r="A21" s="786" t="s">
        <v>650</v>
      </c>
      <c r="B21" s="787">
        <v>3.2311489361702126</v>
      </c>
      <c r="C21" s="788">
        <v>2.22204786190663</v>
      </c>
    </row>
    <row r="22" spans="1:4" ht="15.75" thickTop="1" x14ac:dyDescent="0.25"/>
    <row r="23" spans="1:4" ht="27.75" customHeight="1" x14ac:dyDescent="0.25">
      <c r="A23" s="899" t="s">
        <v>381</v>
      </c>
      <c r="B23" s="900"/>
      <c r="C23" s="900"/>
      <c r="D23" s="900"/>
    </row>
    <row r="24" spans="1:4" ht="61.5" customHeight="1" x14ac:dyDescent="0.25">
      <c r="A24" s="899" t="s">
        <v>382</v>
      </c>
      <c r="B24" s="900"/>
      <c r="C24" s="900"/>
      <c r="D24" s="900"/>
    </row>
    <row r="25" spans="1:4" ht="37.5" customHeight="1" x14ac:dyDescent="0.25">
      <c r="A25" s="899" t="s">
        <v>383</v>
      </c>
      <c r="B25" s="900"/>
      <c r="C25" s="900"/>
      <c r="D25" s="900"/>
    </row>
    <row r="26" spans="1:4" x14ac:dyDescent="0.25">
      <c r="A26" s="899" t="s">
        <v>384</v>
      </c>
      <c r="B26" s="900"/>
      <c r="C26" s="900"/>
      <c r="D26" s="900"/>
    </row>
    <row r="27" spans="1:4" x14ac:dyDescent="0.25">
      <c r="A27" s="844"/>
      <c r="B27" s="844"/>
      <c r="C27" s="844"/>
      <c r="D27" s="844"/>
    </row>
    <row r="28" spans="1:4" x14ac:dyDescent="0.25">
      <c r="A28" s="899" t="s">
        <v>385</v>
      </c>
      <c r="B28" s="900"/>
      <c r="C28" s="900"/>
      <c r="D28" s="900"/>
    </row>
    <row r="29" spans="1:4" x14ac:dyDescent="0.25">
      <c r="A29" s="844"/>
      <c r="B29" s="844"/>
      <c r="C29" s="844"/>
      <c r="D29" s="844"/>
    </row>
  </sheetData>
  <mergeCells count="6">
    <mergeCell ref="A28:D29"/>
    <mergeCell ref="A25:D25"/>
    <mergeCell ref="A3:C3"/>
    <mergeCell ref="A23:D23"/>
    <mergeCell ref="A24:D24"/>
    <mergeCell ref="A26:D27"/>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No.2024 Transport Statistics Manchester 2018</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pageSetUpPr fitToPage="1"/>
  </sheetPr>
  <dimension ref="A1:C19"/>
  <sheetViews>
    <sheetView zoomScaleNormal="100" workbookViewId="0">
      <selection activeCell="O4" sqref="O4"/>
    </sheetView>
  </sheetViews>
  <sheetFormatPr defaultRowHeight="15" x14ac:dyDescent="0.25"/>
  <cols>
    <col min="1" max="1" width="26.28515625" style="4" bestFit="1" customWidth="1"/>
    <col min="2" max="2" width="15.42578125" style="4" customWidth="1"/>
    <col min="3" max="3" width="13.7109375" style="4" customWidth="1"/>
    <col min="4" max="16384" width="9.140625" style="4"/>
  </cols>
  <sheetData>
    <row r="1" spans="1:3" ht="19.5" thickBot="1" x14ac:dyDescent="0.35">
      <c r="A1" s="111" t="s">
        <v>162</v>
      </c>
    </row>
    <row r="2" spans="1:3" ht="26.25" customHeight="1" thickTop="1" x14ac:dyDescent="0.25">
      <c r="A2" s="1074" t="s">
        <v>609</v>
      </c>
      <c r="B2" s="1075"/>
      <c r="C2" s="1076"/>
    </row>
    <row r="3" spans="1:3" x14ac:dyDescent="0.25">
      <c r="A3" s="142" t="s">
        <v>1</v>
      </c>
      <c r="B3" s="143" t="s">
        <v>9</v>
      </c>
      <c r="C3" s="144" t="s">
        <v>10</v>
      </c>
    </row>
    <row r="4" spans="1:3" x14ac:dyDescent="0.25">
      <c r="A4" s="131">
        <v>2002</v>
      </c>
      <c r="B4" s="145">
        <v>5652.97</v>
      </c>
      <c r="C4" s="146">
        <v>3173.7899999999995</v>
      </c>
    </row>
    <row r="5" spans="1:3" x14ac:dyDescent="0.25">
      <c r="A5" s="131">
        <v>2005</v>
      </c>
      <c r="B5" s="145">
        <v>6143.46</v>
      </c>
      <c r="C5" s="146">
        <v>3890.52</v>
      </c>
    </row>
    <row r="6" spans="1:3" x14ac:dyDescent="0.25">
      <c r="A6" s="131">
        <v>2006</v>
      </c>
      <c r="B6" s="145">
        <v>7485</v>
      </c>
      <c r="C6" s="146">
        <v>3528</v>
      </c>
    </row>
    <row r="7" spans="1:3" x14ac:dyDescent="0.25">
      <c r="A7" s="131">
        <v>2009</v>
      </c>
      <c r="B7" s="145">
        <v>8877</v>
      </c>
      <c r="C7" s="146">
        <v>5320</v>
      </c>
    </row>
    <row r="8" spans="1:3" x14ac:dyDescent="0.25">
      <c r="A8" s="131">
        <v>2010</v>
      </c>
      <c r="B8" s="145">
        <v>9599</v>
      </c>
      <c r="C8" s="146">
        <v>5583</v>
      </c>
    </row>
    <row r="9" spans="1:3" x14ac:dyDescent="0.25">
      <c r="A9" s="131">
        <v>2011</v>
      </c>
      <c r="B9" s="145">
        <v>9207</v>
      </c>
      <c r="C9" s="146">
        <v>5063</v>
      </c>
    </row>
    <row r="10" spans="1:3" x14ac:dyDescent="0.25">
      <c r="A10" s="132">
        <v>2012</v>
      </c>
      <c r="B10" s="145">
        <v>11009</v>
      </c>
      <c r="C10" s="146">
        <v>6212</v>
      </c>
    </row>
    <row r="11" spans="1:3" x14ac:dyDescent="0.25">
      <c r="A11" s="132">
        <v>2013</v>
      </c>
      <c r="B11" s="147">
        <v>10348</v>
      </c>
      <c r="C11" s="148">
        <v>5454</v>
      </c>
    </row>
    <row r="12" spans="1:3" x14ac:dyDescent="0.25">
      <c r="A12" s="132">
        <v>2014</v>
      </c>
      <c r="B12" s="147">
        <v>10277</v>
      </c>
      <c r="C12" s="148">
        <v>5846</v>
      </c>
    </row>
    <row r="13" spans="1:3" x14ac:dyDescent="0.25">
      <c r="A13" s="132">
        <v>2015</v>
      </c>
      <c r="B13" s="147">
        <v>10506</v>
      </c>
      <c r="C13" s="148">
        <v>6146</v>
      </c>
    </row>
    <row r="14" spans="1:3" x14ac:dyDescent="0.25">
      <c r="A14" s="132">
        <v>2016</v>
      </c>
      <c r="B14" s="147">
        <v>11773</v>
      </c>
      <c r="C14" s="148">
        <v>6354</v>
      </c>
    </row>
    <row r="15" spans="1:3" x14ac:dyDescent="0.25">
      <c r="A15" s="132">
        <v>2017</v>
      </c>
      <c r="B15" s="338">
        <v>11821</v>
      </c>
      <c r="C15" s="339">
        <v>6176</v>
      </c>
    </row>
    <row r="16" spans="1:3" x14ac:dyDescent="0.25">
      <c r="A16" s="132">
        <v>2018</v>
      </c>
      <c r="B16" s="338">
        <v>12733.666666666666</v>
      </c>
      <c r="C16" s="339">
        <v>5890</v>
      </c>
    </row>
    <row r="17" spans="1:3" x14ac:dyDescent="0.25">
      <c r="A17" s="780">
        <v>2019</v>
      </c>
      <c r="B17" s="789">
        <v>14463</v>
      </c>
      <c r="C17" s="790">
        <v>6650</v>
      </c>
    </row>
    <row r="18" spans="1:3" ht="15.75" thickBot="1" x14ac:dyDescent="0.3">
      <c r="A18" s="373" t="s">
        <v>676</v>
      </c>
      <c r="B18" s="791">
        <v>2.5584781097370053</v>
      </c>
      <c r="C18" s="792">
        <v>2.0952867076901751</v>
      </c>
    </row>
    <row r="19" spans="1:3" ht="15.75" thickTop="1" x14ac:dyDescent="0.25"/>
  </sheetData>
  <mergeCells count="1">
    <mergeCell ref="A2:C2"/>
  </mergeCells>
  <pageMargins left="0.70866141732283472" right="0.70866141732283472" top="0.74803149606299213" bottom="0.74803149606299213" header="0.31496062992125984" footer="0.31496062992125984"/>
  <pageSetup paperSize="9" scale="97" orientation="portrait" r:id="rId1"/>
  <headerFooter>
    <oddHeader>&amp;C&amp;"Calibri,Regular"&amp;13SRAD Report No.2024 Transport Statistics Manchester 2018</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2">
    <pageSetUpPr fitToPage="1"/>
  </sheetPr>
  <dimension ref="A1:AW76"/>
  <sheetViews>
    <sheetView topLeftCell="A10" zoomScaleNormal="100" zoomScalePageLayoutView="80" workbookViewId="0">
      <selection activeCell="O4" sqref="O4"/>
    </sheetView>
  </sheetViews>
  <sheetFormatPr defaultColWidth="8.85546875" defaultRowHeight="15" x14ac:dyDescent="0.25"/>
  <cols>
    <col min="1" max="1" width="16.140625" style="6" customWidth="1"/>
    <col min="2" max="3" width="13.85546875" style="6" customWidth="1"/>
    <col min="4" max="8" width="8.85546875" style="6" customWidth="1"/>
    <col min="9" max="9" width="8.42578125" style="6" customWidth="1"/>
    <col min="10" max="10" width="9.140625" style="6" customWidth="1"/>
    <col min="11" max="20" width="8.85546875" style="6"/>
    <col min="21" max="21" width="5.42578125" style="6" customWidth="1"/>
    <col min="22" max="49" width="8.85546875" style="340"/>
    <col min="50" max="16384" width="8.85546875" style="6"/>
  </cols>
  <sheetData>
    <row r="1" spans="1:14" ht="15.75" customHeight="1" thickTop="1" thickBot="1" x14ac:dyDescent="0.3">
      <c r="A1" s="1084" t="s">
        <v>612</v>
      </c>
      <c r="B1" s="1085"/>
      <c r="C1" s="1085"/>
      <c r="D1" s="1085"/>
      <c r="E1" s="1085"/>
      <c r="F1" s="1085"/>
      <c r="G1" s="1085"/>
      <c r="H1" s="1085"/>
      <c r="I1" s="1085"/>
      <c r="J1" s="1085"/>
      <c r="K1" s="1086"/>
    </row>
    <row r="2" spans="1:14" ht="47.25" customHeight="1" thickBot="1" x14ac:dyDescent="0.3">
      <c r="A2" s="149" t="s">
        <v>0</v>
      </c>
      <c r="B2" s="150" t="s">
        <v>1</v>
      </c>
      <c r="C2" s="151" t="s">
        <v>12</v>
      </c>
      <c r="D2" s="152" t="s">
        <v>13</v>
      </c>
      <c r="E2" s="151" t="s">
        <v>14</v>
      </c>
      <c r="F2" s="153" t="s">
        <v>200</v>
      </c>
      <c r="G2" s="152" t="s">
        <v>15</v>
      </c>
      <c r="H2" s="151" t="s">
        <v>16</v>
      </c>
      <c r="I2" s="153" t="s">
        <v>17</v>
      </c>
      <c r="J2" s="154" t="s">
        <v>11</v>
      </c>
      <c r="K2" s="155" t="s">
        <v>18</v>
      </c>
      <c r="L2" s="156"/>
    </row>
    <row r="3" spans="1:14" x14ac:dyDescent="0.25">
      <c r="A3" s="1077" t="s">
        <v>9</v>
      </c>
      <c r="B3" s="157">
        <v>2002</v>
      </c>
      <c r="C3" s="158">
        <v>31955.399999999998</v>
      </c>
      <c r="D3" s="159">
        <v>25254</v>
      </c>
      <c r="E3" s="14">
        <v>16612</v>
      </c>
      <c r="F3" s="15">
        <v>6301</v>
      </c>
      <c r="G3" s="159">
        <v>509</v>
      </c>
      <c r="H3" s="158">
        <v>5652.97</v>
      </c>
      <c r="I3" s="160">
        <v>86284.37</v>
      </c>
      <c r="J3" s="161">
        <v>37.034980958892092</v>
      </c>
      <c r="K3" s="162">
        <v>62.965019041107915</v>
      </c>
      <c r="M3" s="163"/>
      <c r="N3" s="163"/>
    </row>
    <row r="4" spans="1:14" x14ac:dyDescent="0.25">
      <c r="A4" s="1078"/>
      <c r="B4" s="164">
        <v>2003</v>
      </c>
      <c r="C4" s="165"/>
      <c r="D4" s="160"/>
      <c r="E4" s="17"/>
      <c r="F4" s="18"/>
      <c r="G4" s="160"/>
      <c r="H4" s="165"/>
      <c r="I4" s="160"/>
      <c r="J4" s="161"/>
      <c r="K4" s="162"/>
      <c r="M4" s="163"/>
      <c r="N4" s="163"/>
    </row>
    <row r="5" spans="1:14" x14ac:dyDescent="0.25">
      <c r="A5" s="1078"/>
      <c r="B5" s="164">
        <v>2004</v>
      </c>
      <c r="C5" s="165"/>
      <c r="D5" s="160"/>
      <c r="E5" s="17"/>
      <c r="F5" s="18"/>
      <c r="G5" s="160"/>
      <c r="H5" s="165"/>
      <c r="I5" s="160"/>
      <c r="J5" s="161"/>
      <c r="K5" s="162"/>
      <c r="M5" s="163"/>
      <c r="N5" s="163"/>
    </row>
    <row r="6" spans="1:14" x14ac:dyDescent="0.25">
      <c r="A6" s="1079"/>
      <c r="B6" s="166">
        <v>2005</v>
      </c>
      <c r="C6" s="167">
        <v>32566.799999999999</v>
      </c>
      <c r="D6" s="168">
        <v>24696</v>
      </c>
      <c r="E6" s="52">
        <v>16743</v>
      </c>
      <c r="F6" s="16">
        <v>6556</v>
      </c>
      <c r="G6" s="168">
        <v>562</v>
      </c>
      <c r="H6" s="167">
        <v>6143.46</v>
      </c>
      <c r="I6" s="168">
        <v>87267.260000000009</v>
      </c>
      <c r="J6" s="169">
        <v>37.318462846203715</v>
      </c>
      <c r="K6" s="170">
        <v>62.681537153796285</v>
      </c>
      <c r="M6" s="163"/>
      <c r="N6" s="163"/>
    </row>
    <row r="7" spans="1:14" x14ac:dyDescent="0.25">
      <c r="A7" s="1079"/>
      <c r="B7" s="166">
        <v>2006</v>
      </c>
      <c r="C7" s="167">
        <v>32957.760000000002</v>
      </c>
      <c r="D7" s="168">
        <v>25071</v>
      </c>
      <c r="E7" s="52">
        <v>18402</v>
      </c>
      <c r="F7" s="16">
        <v>6048</v>
      </c>
      <c r="G7" s="168">
        <v>470</v>
      </c>
      <c r="H7" s="167">
        <v>7485</v>
      </c>
      <c r="I7" s="168">
        <v>90433.760000000009</v>
      </c>
      <c r="J7" s="169">
        <v>36.444089021622013</v>
      </c>
      <c r="K7" s="170">
        <v>63.55591097837798</v>
      </c>
      <c r="M7" s="163"/>
      <c r="N7" s="163"/>
    </row>
    <row r="8" spans="1:14" x14ac:dyDescent="0.25">
      <c r="A8" s="1079"/>
      <c r="B8" s="166">
        <v>2007</v>
      </c>
      <c r="C8" s="167"/>
      <c r="D8" s="168"/>
      <c r="E8" s="52"/>
      <c r="F8" s="16"/>
      <c r="G8" s="168"/>
      <c r="H8" s="167"/>
      <c r="I8" s="168"/>
      <c r="J8" s="169"/>
      <c r="K8" s="170"/>
      <c r="M8" s="163"/>
      <c r="N8" s="163"/>
    </row>
    <row r="9" spans="1:14" x14ac:dyDescent="0.25">
      <c r="A9" s="1079"/>
      <c r="B9" s="166">
        <v>2008</v>
      </c>
      <c r="C9" s="167"/>
      <c r="D9" s="168"/>
      <c r="E9" s="52"/>
      <c r="F9" s="16"/>
      <c r="G9" s="168"/>
      <c r="H9" s="167"/>
      <c r="I9" s="168"/>
      <c r="J9" s="169"/>
      <c r="K9" s="170"/>
      <c r="M9" s="163"/>
      <c r="N9" s="163"/>
    </row>
    <row r="10" spans="1:14" ht="16.5" customHeight="1" x14ac:dyDescent="0.25">
      <c r="A10" s="1079"/>
      <c r="B10" s="166">
        <v>2009</v>
      </c>
      <c r="C10" s="167">
        <v>27020.639999999999</v>
      </c>
      <c r="D10" s="168">
        <v>24615</v>
      </c>
      <c r="E10" s="167">
        <v>20386</v>
      </c>
      <c r="F10" s="168">
        <v>6716</v>
      </c>
      <c r="G10" s="168">
        <v>1102</v>
      </c>
      <c r="H10" s="167">
        <v>8877</v>
      </c>
      <c r="I10" s="168">
        <v>88716.64</v>
      </c>
      <c r="J10" s="169">
        <v>30.457240039749024</v>
      </c>
      <c r="K10" s="170">
        <v>69.542759960250976</v>
      </c>
      <c r="M10" s="163"/>
      <c r="N10" s="163"/>
    </row>
    <row r="11" spans="1:14" ht="15.75" customHeight="1" x14ac:dyDescent="0.25">
      <c r="A11" s="1079"/>
      <c r="B11" s="166">
        <v>2010</v>
      </c>
      <c r="C11" s="167">
        <v>27402.240000000002</v>
      </c>
      <c r="D11" s="168">
        <v>23418</v>
      </c>
      <c r="E11" s="52">
        <v>21291</v>
      </c>
      <c r="F11" s="16">
        <v>6448</v>
      </c>
      <c r="G11" s="168">
        <v>1143</v>
      </c>
      <c r="H11" s="52">
        <v>9599</v>
      </c>
      <c r="I11" s="168">
        <v>89301.24</v>
      </c>
      <c r="J11" s="169">
        <v>30.685173016634483</v>
      </c>
      <c r="K11" s="170">
        <v>69.314826983365506</v>
      </c>
      <c r="M11" s="163"/>
      <c r="N11" s="163"/>
    </row>
    <row r="12" spans="1:14" x14ac:dyDescent="0.25">
      <c r="A12" s="1080"/>
      <c r="B12" s="171">
        <v>2011</v>
      </c>
      <c r="C12" s="172">
        <v>26800.81</v>
      </c>
      <c r="D12" s="173">
        <v>22438</v>
      </c>
      <c r="E12" s="174">
        <v>22899</v>
      </c>
      <c r="F12" s="175">
        <v>6832</v>
      </c>
      <c r="G12" s="173">
        <v>1190</v>
      </c>
      <c r="H12" s="174">
        <v>9207</v>
      </c>
      <c r="I12" s="173">
        <v>89366.81</v>
      </c>
      <c r="J12" s="176">
        <v>29.989668423881305</v>
      </c>
      <c r="K12" s="177">
        <v>70.010331576118702</v>
      </c>
      <c r="M12" s="163"/>
      <c r="N12" s="163"/>
    </row>
    <row r="13" spans="1:14" x14ac:dyDescent="0.25">
      <c r="A13" s="1080"/>
      <c r="B13" s="166">
        <v>2012</v>
      </c>
      <c r="C13" s="167">
        <v>25734.400000000001</v>
      </c>
      <c r="D13" s="168">
        <v>22286</v>
      </c>
      <c r="E13" s="52">
        <v>22414</v>
      </c>
      <c r="F13" s="16">
        <v>7787</v>
      </c>
      <c r="G13" s="168">
        <v>1476</v>
      </c>
      <c r="H13" s="52">
        <v>11009</v>
      </c>
      <c r="I13" s="168">
        <v>90706.4</v>
      </c>
      <c r="J13" s="169">
        <v>28.371096196078781</v>
      </c>
      <c r="K13" s="170">
        <v>71.628903803921219</v>
      </c>
      <c r="M13" s="163"/>
      <c r="N13" s="163"/>
    </row>
    <row r="14" spans="1:14" x14ac:dyDescent="0.25">
      <c r="A14" s="1080"/>
      <c r="B14" s="166">
        <v>2013</v>
      </c>
      <c r="C14" s="167">
        <v>26815.32</v>
      </c>
      <c r="D14" s="168">
        <v>23300</v>
      </c>
      <c r="E14" s="52">
        <v>25949</v>
      </c>
      <c r="F14" s="16">
        <v>9086</v>
      </c>
      <c r="G14" s="168">
        <v>1542</v>
      </c>
      <c r="H14" s="52">
        <v>10348</v>
      </c>
      <c r="I14" s="168">
        <v>97040.320000000007</v>
      </c>
      <c r="J14" s="176">
        <v>27.63317350973286</v>
      </c>
      <c r="K14" s="177">
        <v>72.36682649026713</v>
      </c>
      <c r="M14" s="163"/>
      <c r="N14" s="163"/>
    </row>
    <row r="15" spans="1:14" x14ac:dyDescent="0.25">
      <c r="A15" s="1080"/>
      <c r="B15" s="166">
        <v>2014</v>
      </c>
      <c r="C15" s="167">
        <v>25835</v>
      </c>
      <c r="D15" s="168">
        <v>23038</v>
      </c>
      <c r="E15" s="52">
        <v>24914</v>
      </c>
      <c r="F15" s="16">
        <v>10731</v>
      </c>
      <c r="G15" s="168">
        <v>1638</v>
      </c>
      <c r="H15" s="52">
        <v>10277</v>
      </c>
      <c r="I15" s="168">
        <v>96433</v>
      </c>
      <c r="J15" s="176">
        <v>26.790621467754818</v>
      </c>
      <c r="K15" s="177">
        <v>73.209378532245182</v>
      </c>
      <c r="M15" s="163"/>
      <c r="N15" s="163"/>
    </row>
    <row r="16" spans="1:14" x14ac:dyDescent="0.25">
      <c r="A16" s="1080"/>
      <c r="B16" s="166">
        <v>2015</v>
      </c>
      <c r="C16" s="167">
        <v>24987.89559388777</v>
      </c>
      <c r="D16" s="168">
        <v>23092</v>
      </c>
      <c r="E16" s="52">
        <v>25435</v>
      </c>
      <c r="F16" s="16">
        <v>10942</v>
      </c>
      <c r="G16" s="168">
        <v>1648</v>
      </c>
      <c r="H16" s="52">
        <v>10506</v>
      </c>
      <c r="I16" s="168">
        <v>96610.895593887777</v>
      </c>
      <c r="J16" s="176">
        <v>25.864469468253915</v>
      </c>
      <c r="K16" s="177">
        <v>74.13553053174607</v>
      </c>
      <c r="M16" s="163"/>
      <c r="N16" s="163"/>
    </row>
    <row r="17" spans="1:14" x14ac:dyDescent="0.25">
      <c r="A17" s="1080"/>
      <c r="B17" s="166">
        <v>2016</v>
      </c>
      <c r="C17" s="167">
        <v>25085.442334180578</v>
      </c>
      <c r="D17" s="168">
        <v>22640</v>
      </c>
      <c r="E17" s="52">
        <v>28533</v>
      </c>
      <c r="F17" s="16">
        <v>13183</v>
      </c>
      <c r="G17" s="168">
        <v>1781</v>
      </c>
      <c r="H17" s="52">
        <v>11773</v>
      </c>
      <c r="I17" s="168">
        <v>102995.44233418058</v>
      </c>
      <c r="J17" s="176">
        <v>24.355876110311726</v>
      </c>
      <c r="K17" s="177">
        <v>75.644123889688274</v>
      </c>
      <c r="M17" s="163"/>
      <c r="N17" s="163"/>
    </row>
    <row r="18" spans="1:14" x14ac:dyDescent="0.25">
      <c r="A18" s="1081"/>
      <c r="B18" s="166">
        <v>2017</v>
      </c>
      <c r="C18" s="167">
        <v>23778.519401306723</v>
      </c>
      <c r="D18" s="168">
        <v>21727</v>
      </c>
      <c r="E18" s="52">
        <v>28669</v>
      </c>
      <c r="F18" s="16">
        <v>14437</v>
      </c>
      <c r="G18" s="168">
        <v>1892</v>
      </c>
      <c r="H18" s="52">
        <v>11821</v>
      </c>
      <c r="I18" s="168">
        <v>102324.51940130672</v>
      </c>
      <c r="J18" s="169">
        <v>23.238339686746734</v>
      </c>
      <c r="K18" s="170">
        <v>76.761660313253259</v>
      </c>
      <c r="M18" s="163"/>
      <c r="N18" s="163"/>
    </row>
    <row r="19" spans="1:14" x14ac:dyDescent="0.25">
      <c r="A19" s="1081"/>
      <c r="B19" s="166">
        <v>2018</v>
      </c>
      <c r="C19" s="167">
        <v>23376.59964180028</v>
      </c>
      <c r="D19" s="168">
        <v>21210</v>
      </c>
      <c r="E19" s="52">
        <v>28527</v>
      </c>
      <c r="F19" s="16">
        <v>18100</v>
      </c>
      <c r="G19" s="168">
        <v>2131.6666666666665</v>
      </c>
      <c r="H19" s="167">
        <v>12733.666666666666</v>
      </c>
      <c r="I19" s="168">
        <v>106078.93297513362</v>
      </c>
      <c r="J19" s="169">
        <v>22.036986031222693</v>
      </c>
      <c r="K19" s="170">
        <v>77.963013968777304</v>
      </c>
      <c r="M19" s="163"/>
      <c r="N19" s="163"/>
    </row>
    <row r="20" spans="1:14" ht="15.75" thickBot="1" x14ac:dyDescent="0.3">
      <c r="A20" s="1081"/>
      <c r="B20" s="388">
        <v>2019</v>
      </c>
      <c r="C20" s="167">
        <v>22622.604743738892</v>
      </c>
      <c r="D20" s="168">
        <v>22669</v>
      </c>
      <c r="E20" s="52">
        <v>28709</v>
      </c>
      <c r="F20" s="16">
        <v>18983</v>
      </c>
      <c r="G20" s="168">
        <v>2477</v>
      </c>
      <c r="H20" s="167">
        <v>14463</v>
      </c>
      <c r="I20" s="168">
        <v>109923.60474373889</v>
      </c>
      <c r="J20" s="169">
        <v>20.580297376963021</v>
      </c>
      <c r="K20" s="170">
        <v>79.419702623036983</v>
      </c>
      <c r="M20" s="163"/>
      <c r="N20" s="163"/>
    </row>
    <row r="21" spans="1:14" ht="15.75" thickBot="1" x14ac:dyDescent="0.3">
      <c r="A21" s="1082"/>
      <c r="B21" s="389" t="s">
        <v>676</v>
      </c>
      <c r="C21" s="390">
        <f>C20/C3</f>
        <v>0.70794309392900401</v>
      </c>
      <c r="D21" s="390">
        <f t="shared" ref="D21:E21" si="0">D20/D3</f>
        <v>0.89763997782529503</v>
      </c>
      <c r="E21" s="390">
        <f t="shared" si="0"/>
        <v>1.7282085239585843</v>
      </c>
      <c r="F21" s="390">
        <f t="shared" ref="F21:H21" si="1">F20/F3</f>
        <v>3.0126963973972387</v>
      </c>
      <c r="G21" s="390">
        <f t="shared" si="1"/>
        <v>4.8664047151277012</v>
      </c>
      <c r="H21" s="390">
        <f t="shared" si="1"/>
        <v>2.5584781097370053</v>
      </c>
      <c r="I21" s="390">
        <f t="shared" ref="I21" si="2">I20/I3</f>
        <v>1.2739689093602804</v>
      </c>
      <c r="J21" s="391"/>
      <c r="K21" s="392"/>
    </row>
    <row r="22" spans="1:14" x14ac:dyDescent="0.25">
      <c r="A22" s="1077" t="s">
        <v>10</v>
      </c>
      <c r="B22" s="164">
        <v>2002</v>
      </c>
      <c r="C22" s="165">
        <v>17559.96</v>
      </c>
      <c r="D22" s="160">
        <v>11415</v>
      </c>
      <c r="E22" s="17">
        <v>6287</v>
      </c>
      <c r="F22" s="18">
        <v>2408</v>
      </c>
      <c r="G22" s="160">
        <v>184</v>
      </c>
      <c r="H22" s="165">
        <v>3173.7899999999995</v>
      </c>
      <c r="I22" s="173">
        <v>41027.75</v>
      </c>
      <c r="J22" s="161">
        <v>42.800202302100402</v>
      </c>
      <c r="K22" s="162">
        <v>57.199797697899591</v>
      </c>
      <c r="M22" s="163"/>
      <c r="N22" s="163"/>
    </row>
    <row r="23" spans="1:14" x14ac:dyDescent="0.25">
      <c r="A23" s="1078"/>
      <c r="B23" s="164">
        <v>2003</v>
      </c>
      <c r="C23" s="165"/>
      <c r="D23" s="160"/>
      <c r="E23" s="17"/>
      <c r="F23" s="18"/>
      <c r="G23" s="160"/>
      <c r="H23" s="165"/>
      <c r="I23" s="173"/>
      <c r="J23" s="161"/>
      <c r="K23" s="162"/>
      <c r="M23" s="163"/>
      <c r="N23" s="163"/>
    </row>
    <row r="24" spans="1:14" x14ac:dyDescent="0.25">
      <c r="A24" s="1078"/>
      <c r="B24" s="164">
        <v>2004</v>
      </c>
      <c r="C24" s="165"/>
      <c r="D24" s="160"/>
      <c r="E24" s="17"/>
      <c r="F24" s="18"/>
      <c r="G24" s="160"/>
      <c r="H24" s="165"/>
      <c r="I24" s="173"/>
      <c r="J24" s="161"/>
      <c r="K24" s="162"/>
      <c r="M24" s="163"/>
      <c r="N24" s="163"/>
    </row>
    <row r="25" spans="1:14" x14ac:dyDescent="0.25">
      <c r="A25" s="1079"/>
      <c r="B25" s="166">
        <v>2005</v>
      </c>
      <c r="C25" s="167">
        <v>16158.54</v>
      </c>
      <c r="D25" s="168">
        <v>11655</v>
      </c>
      <c r="E25" s="52">
        <v>6429</v>
      </c>
      <c r="F25" s="16">
        <v>2451</v>
      </c>
      <c r="G25" s="168">
        <v>234</v>
      </c>
      <c r="H25" s="167">
        <v>3890.52</v>
      </c>
      <c r="I25" s="173">
        <v>40818.06</v>
      </c>
      <c r="J25" s="161">
        <v>39.586741751077838</v>
      </c>
      <c r="K25" s="162">
        <v>60.413258248922162</v>
      </c>
      <c r="M25" s="163"/>
      <c r="N25" s="163"/>
    </row>
    <row r="26" spans="1:14" x14ac:dyDescent="0.25">
      <c r="A26" s="1079"/>
      <c r="B26" s="166">
        <v>2006</v>
      </c>
      <c r="C26" s="167">
        <v>18540.939999999999</v>
      </c>
      <c r="D26" s="168">
        <v>13079</v>
      </c>
      <c r="E26" s="52">
        <v>7087</v>
      </c>
      <c r="F26" s="16">
        <v>2801</v>
      </c>
      <c r="G26" s="168">
        <v>139</v>
      </c>
      <c r="H26" s="167">
        <v>3528</v>
      </c>
      <c r="I26" s="173">
        <v>45174.94</v>
      </c>
      <c r="J26" s="161">
        <v>41.042533758760932</v>
      </c>
      <c r="K26" s="162">
        <v>58.957466241239068</v>
      </c>
      <c r="M26" s="163"/>
      <c r="N26" s="163"/>
    </row>
    <row r="27" spans="1:14" x14ac:dyDescent="0.25">
      <c r="A27" s="1079"/>
      <c r="B27" s="166">
        <v>2007</v>
      </c>
      <c r="C27" s="167"/>
      <c r="D27" s="168"/>
      <c r="E27" s="52"/>
      <c r="F27" s="16"/>
      <c r="G27" s="168"/>
      <c r="H27" s="167"/>
      <c r="I27" s="173"/>
      <c r="J27" s="161"/>
      <c r="K27" s="162"/>
      <c r="M27" s="163"/>
      <c r="N27" s="163"/>
    </row>
    <row r="28" spans="1:14" x14ac:dyDescent="0.25">
      <c r="A28" s="1079"/>
      <c r="B28" s="166">
        <v>2008</v>
      </c>
      <c r="C28" s="167"/>
      <c r="D28" s="168"/>
      <c r="E28" s="52"/>
      <c r="F28" s="16"/>
      <c r="G28" s="168"/>
      <c r="H28" s="167"/>
      <c r="I28" s="173"/>
      <c r="J28" s="161"/>
      <c r="K28" s="162"/>
      <c r="M28" s="163"/>
      <c r="N28" s="163"/>
    </row>
    <row r="29" spans="1:14" x14ac:dyDescent="0.25">
      <c r="A29" s="1079"/>
      <c r="B29" s="166">
        <v>2009</v>
      </c>
      <c r="C29" s="167">
        <v>15451.62</v>
      </c>
      <c r="D29" s="168">
        <v>15379</v>
      </c>
      <c r="E29" s="167">
        <v>9906</v>
      </c>
      <c r="F29" s="168">
        <v>3450</v>
      </c>
      <c r="G29" s="168">
        <v>466</v>
      </c>
      <c r="H29" s="167">
        <v>5320</v>
      </c>
      <c r="I29" s="173">
        <v>49972.62</v>
      </c>
      <c r="J29" s="161">
        <v>30.920171886124841</v>
      </c>
      <c r="K29" s="162">
        <v>69.079828113875152</v>
      </c>
      <c r="M29" s="163"/>
      <c r="N29" s="163"/>
    </row>
    <row r="30" spans="1:14" x14ac:dyDescent="0.25">
      <c r="A30" s="1079"/>
      <c r="B30" s="166">
        <v>2010</v>
      </c>
      <c r="C30" s="167">
        <v>15385.919999999998</v>
      </c>
      <c r="D30" s="168">
        <v>13851</v>
      </c>
      <c r="E30" s="52">
        <v>9266</v>
      </c>
      <c r="F30" s="16">
        <v>2947</v>
      </c>
      <c r="G30" s="168">
        <v>321</v>
      </c>
      <c r="H30" s="167">
        <v>5583</v>
      </c>
      <c r="I30" s="173">
        <v>47353.919999999998</v>
      </c>
      <c r="J30" s="161">
        <v>32.491333346848577</v>
      </c>
      <c r="K30" s="162">
        <v>67.508666653151423</v>
      </c>
      <c r="M30" s="163"/>
      <c r="N30" s="163"/>
    </row>
    <row r="31" spans="1:14" x14ac:dyDescent="0.25">
      <c r="A31" s="1080"/>
      <c r="B31" s="171">
        <v>2011</v>
      </c>
      <c r="C31" s="172">
        <v>14594.999999999998</v>
      </c>
      <c r="D31" s="173">
        <v>14809</v>
      </c>
      <c r="E31" s="174">
        <v>11523</v>
      </c>
      <c r="F31" s="175">
        <v>2695</v>
      </c>
      <c r="G31" s="173">
        <v>368</v>
      </c>
      <c r="H31" s="172">
        <v>5063</v>
      </c>
      <c r="I31" s="173">
        <v>49053</v>
      </c>
      <c r="J31" s="176">
        <v>29.753531894073753</v>
      </c>
      <c r="K31" s="177">
        <v>70.24646810592624</v>
      </c>
      <c r="M31" s="163"/>
      <c r="N31" s="163"/>
    </row>
    <row r="32" spans="1:14" x14ac:dyDescent="0.25">
      <c r="A32" s="1080"/>
      <c r="B32" s="166">
        <v>2012</v>
      </c>
      <c r="C32" s="167">
        <v>13325.929999999998</v>
      </c>
      <c r="D32" s="168">
        <v>14060</v>
      </c>
      <c r="E32" s="52">
        <v>8847</v>
      </c>
      <c r="F32" s="16">
        <v>3394</v>
      </c>
      <c r="G32" s="168">
        <v>456</v>
      </c>
      <c r="H32" s="167">
        <v>6212</v>
      </c>
      <c r="I32" s="168">
        <v>46294.93</v>
      </c>
      <c r="J32" s="169">
        <v>28.784858298738108</v>
      </c>
      <c r="K32" s="170">
        <v>71.215141701261885</v>
      </c>
      <c r="M32" s="163"/>
      <c r="N32" s="163"/>
    </row>
    <row r="33" spans="1:14" x14ac:dyDescent="0.25">
      <c r="A33" s="1080"/>
      <c r="B33" s="166">
        <v>2013</v>
      </c>
      <c r="C33" s="167">
        <v>14226.080000000002</v>
      </c>
      <c r="D33" s="168">
        <v>13743</v>
      </c>
      <c r="E33" s="52">
        <v>10281</v>
      </c>
      <c r="F33" s="16">
        <v>4530</v>
      </c>
      <c r="G33" s="168">
        <v>410</v>
      </c>
      <c r="H33" s="167">
        <v>5454</v>
      </c>
      <c r="I33" s="168">
        <v>48644.08</v>
      </c>
      <c r="J33" s="169">
        <v>29.245244231158246</v>
      </c>
      <c r="K33" s="170">
        <v>70.754755768841761</v>
      </c>
      <c r="M33" s="163"/>
      <c r="N33" s="163"/>
    </row>
    <row r="34" spans="1:14" x14ac:dyDescent="0.25">
      <c r="A34" s="1080"/>
      <c r="B34" s="166">
        <v>2014</v>
      </c>
      <c r="C34" s="167">
        <v>14009.81</v>
      </c>
      <c r="D34" s="168">
        <v>13649</v>
      </c>
      <c r="E34" s="52">
        <v>9921</v>
      </c>
      <c r="F34" s="16">
        <v>5019</v>
      </c>
      <c r="G34" s="168">
        <v>411</v>
      </c>
      <c r="H34" s="167">
        <v>5846</v>
      </c>
      <c r="I34" s="168">
        <v>48855.81</v>
      </c>
      <c r="J34" s="169">
        <v>28.675832004422812</v>
      </c>
      <c r="K34" s="170">
        <v>71.324167995577199</v>
      </c>
      <c r="M34" s="163"/>
      <c r="N34" s="163"/>
    </row>
    <row r="35" spans="1:14" x14ac:dyDescent="0.25">
      <c r="A35" s="1080"/>
      <c r="B35" s="166">
        <v>2015</v>
      </c>
      <c r="C35" s="167">
        <v>14271.535166883974</v>
      </c>
      <c r="D35" s="168">
        <v>13728</v>
      </c>
      <c r="E35" s="52">
        <v>9073</v>
      </c>
      <c r="F35" s="16">
        <v>4731</v>
      </c>
      <c r="G35" s="168">
        <v>486</v>
      </c>
      <c r="H35" s="167">
        <v>6146</v>
      </c>
      <c r="I35" s="168">
        <v>48435.535166883972</v>
      </c>
      <c r="J35" s="169">
        <v>29.465009765478168</v>
      </c>
      <c r="K35" s="170">
        <v>70.534990234521828</v>
      </c>
      <c r="M35" s="163"/>
      <c r="N35" s="163"/>
    </row>
    <row r="36" spans="1:14" x14ac:dyDescent="0.25">
      <c r="A36" s="1080"/>
      <c r="B36" s="166">
        <v>2016</v>
      </c>
      <c r="C36" s="167">
        <v>14826.979089981871</v>
      </c>
      <c r="D36" s="168">
        <v>13707</v>
      </c>
      <c r="E36" s="52">
        <v>9244</v>
      </c>
      <c r="F36" s="16">
        <v>4743</v>
      </c>
      <c r="G36" s="168">
        <v>525</v>
      </c>
      <c r="H36" s="167">
        <v>6354</v>
      </c>
      <c r="I36" s="168">
        <v>49399.979089981869</v>
      </c>
      <c r="J36" s="169">
        <v>30.014140416890839</v>
      </c>
      <c r="K36" s="170">
        <v>69.985859583109161</v>
      </c>
      <c r="M36" s="163"/>
      <c r="N36" s="163"/>
    </row>
    <row r="37" spans="1:14" x14ac:dyDescent="0.25">
      <c r="A37" s="1081"/>
      <c r="B37" s="166">
        <v>2017</v>
      </c>
      <c r="C37" s="167">
        <v>14343.056603011748</v>
      </c>
      <c r="D37" s="168">
        <v>12427</v>
      </c>
      <c r="E37" s="52">
        <v>9887</v>
      </c>
      <c r="F37" s="16">
        <v>5291</v>
      </c>
      <c r="G37" s="168">
        <v>557</v>
      </c>
      <c r="H37" s="52">
        <v>6176</v>
      </c>
      <c r="I37" s="168">
        <v>48681.056603011748</v>
      </c>
      <c r="J37" s="169">
        <v>29.463322293880505</v>
      </c>
      <c r="K37" s="170">
        <v>70.536677706119505</v>
      </c>
      <c r="M37" s="163"/>
      <c r="N37" s="163"/>
    </row>
    <row r="38" spans="1:14" x14ac:dyDescent="0.25">
      <c r="A38" s="1081"/>
      <c r="B38" s="166">
        <v>2018</v>
      </c>
      <c r="C38" s="167">
        <v>15013.019341797974</v>
      </c>
      <c r="D38" s="168">
        <v>12124</v>
      </c>
      <c r="E38" s="52">
        <v>10996</v>
      </c>
      <c r="F38" s="16">
        <v>5535</v>
      </c>
      <c r="G38" s="168">
        <v>578</v>
      </c>
      <c r="H38" s="52">
        <v>5890</v>
      </c>
      <c r="I38" s="168">
        <v>50136.019341797975</v>
      </c>
      <c r="J38" s="169">
        <v>29.944577848209313</v>
      </c>
      <c r="K38" s="170">
        <v>70.05542215179068</v>
      </c>
      <c r="M38" s="163"/>
      <c r="N38" s="163"/>
    </row>
    <row r="39" spans="1:14" ht="15.75" thickBot="1" x14ac:dyDescent="0.3">
      <c r="A39" s="1081"/>
      <c r="B39" s="388">
        <v>2019</v>
      </c>
      <c r="C39" s="167">
        <v>15225.73270771627</v>
      </c>
      <c r="D39" s="168">
        <v>11817</v>
      </c>
      <c r="E39" s="52">
        <v>10019</v>
      </c>
      <c r="F39" s="16">
        <v>5664</v>
      </c>
      <c r="G39" s="168">
        <v>651</v>
      </c>
      <c r="H39" s="167">
        <v>6650</v>
      </c>
      <c r="I39" s="168">
        <v>50026.73270771627</v>
      </c>
      <c r="J39" s="169">
        <v>30.435193112996977</v>
      </c>
      <c r="K39" s="170">
        <v>69.564806887003016</v>
      </c>
      <c r="M39" s="163"/>
      <c r="N39" s="163"/>
    </row>
    <row r="40" spans="1:14" ht="15.75" thickBot="1" x14ac:dyDescent="0.3">
      <c r="A40" s="1083"/>
      <c r="B40" s="393" t="s">
        <v>676</v>
      </c>
      <c r="C40" s="394">
        <f>C39/C22</f>
        <v>0.86707103590875323</v>
      </c>
      <c r="D40" s="394">
        <f t="shared" ref="D40:I40" si="3">D39/D22</f>
        <v>1.0352168199737188</v>
      </c>
      <c r="E40" s="394">
        <f t="shared" si="3"/>
        <v>1.5936058533481787</v>
      </c>
      <c r="F40" s="394">
        <f t="shared" si="3"/>
        <v>2.3521594684385381</v>
      </c>
      <c r="G40" s="394">
        <f t="shared" si="3"/>
        <v>3.5380434782608696</v>
      </c>
      <c r="H40" s="394">
        <f>H39/H22</f>
        <v>2.0952867076901751</v>
      </c>
      <c r="I40" s="394">
        <f t="shared" si="3"/>
        <v>1.2193389281088109</v>
      </c>
      <c r="J40" s="395"/>
      <c r="K40" s="396"/>
    </row>
    <row r="41" spans="1:14" ht="9.75" customHeight="1" thickTop="1" x14ac:dyDescent="0.25"/>
    <row r="42" spans="1:14" x14ac:dyDescent="0.25">
      <c r="A42" s="102"/>
    </row>
    <row r="43" spans="1:14" x14ac:dyDescent="0.25">
      <c r="B43" s="178"/>
      <c r="D43" s="179"/>
      <c r="E43" s="179"/>
      <c r="F43" s="129"/>
      <c r="G43" s="179"/>
      <c r="H43" s="129"/>
    </row>
    <row r="44" spans="1:14" x14ac:dyDescent="0.25">
      <c r="B44" s="178"/>
      <c r="D44" s="179"/>
      <c r="E44" s="179"/>
      <c r="F44" s="129"/>
      <c r="G44" s="179"/>
      <c r="H44" s="129"/>
    </row>
    <row r="45" spans="1:14" x14ac:dyDescent="0.25">
      <c r="B45" s="178"/>
      <c r="D45" s="179"/>
      <c r="E45" s="179"/>
      <c r="F45" s="129"/>
      <c r="G45" s="179"/>
      <c r="H45" s="179"/>
    </row>
    <row r="46" spans="1:14" x14ac:dyDescent="0.25">
      <c r="B46" s="178"/>
      <c r="D46" s="179"/>
      <c r="E46" s="179"/>
      <c r="F46" s="179"/>
      <c r="G46" s="179"/>
      <c r="H46" s="179"/>
    </row>
    <row r="47" spans="1:14" x14ac:dyDescent="0.25">
      <c r="B47" s="178"/>
      <c r="D47" s="179"/>
      <c r="E47" s="179"/>
      <c r="F47" s="129"/>
      <c r="G47" s="179"/>
      <c r="H47" s="129"/>
    </row>
    <row r="48" spans="1:14" x14ac:dyDescent="0.25">
      <c r="B48" s="178"/>
      <c r="D48" s="179"/>
      <c r="E48" s="179"/>
      <c r="F48" s="129"/>
      <c r="G48" s="179"/>
      <c r="H48" s="129"/>
    </row>
    <row r="49" spans="2:8" x14ac:dyDescent="0.25">
      <c r="B49" s="178"/>
      <c r="D49" s="179"/>
      <c r="E49" s="179"/>
      <c r="F49" s="129"/>
      <c r="G49" s="179"/>
      <c r="H49" s="129"/>
    </row>
    <row r="50" spans="2:8" x14ac:dyDescent="0.25">
      <c r="B50" s="178"/>
      <c r="D50" s="179"/>
      <c r="E50" s="179"/>
      <c r="F50" s="129"/>
      <c r="G50" s="179"/>
      <c r="H50" s="129"/>
    </row>
    <row r="51" spans="2:8" x14ac:dyDescent="0.25">
      <c r="B51" s="178"/>
      <c r="D51" s="179"/>
      <c r="E51" s="179"/>
      <c r="F51" s="129"/>
      <c r="G51" s="179"/>
      <c r="H51" s="179"/>
    </row>
    <row r="52" spans="2:8" x14ac:dyDescent="0.25">
      <c r="B52" s="178"/>
      <c r="D52" s="179"/>
      <c r="E52" s="179"/>
      <c r="F52" s="179"/>
      <c r="G52" s="179"/>
      <c r="H52" s="179"/>
    </row>
    <row r="53" spans="2:8" x14ac:dyDescent="0.25">
      <c r="B53" s="178"/>
      <c r="D53" s="179"/>
      <c r="E53" s="179"/>
      <c r="F53" s="129"/>
      <c r="G53" s="179"/>
      <c r="H53" s="129"/>
    </row>
    <row r="54" spans="2:8" x14ac:dyDescent="0.25">
      <c r="B54" s="178"/>
      <c r="D54" s="179"/>
      <c r="E54" s="179"/>
      <c r="F54" s="129"/>
      <c r="G54" s="179"/>
      <c r="H54" s="129"/>
    </row>
    <row r="55" spans="2:8" x14ac:dyDescent="0.25">
      <c r="B55" s="178"/>
      <c r="D55" s="179"/>
      <c r="E55" s="179"/>
      <c r="F55" s="129"/>
      <c r="G55" s="179"/>
      <c r="H55" s="129"/>
    </row>
    <row r="56" spans="2:8" x14ac:dyDescent="0.25">
      <c r="B56" s="178"/>
      <c r="D56" s="179"/>
      <c r="E56" s="179"/>
      <c r="F56" s="129"/>
      <c r="G56" s="179"/>
      <c r="H56" s="129"/>
    </row>
    <row r="57" spans="2:8" x14ac:dyDescent="0.25">
      <c r="B57" s="178"/>
      <c r="D57" s="179"/>
      <c r="E57" s="179"/>
      <c r="F57" s="129"/>
      <c r="G57" s="179"/>
      <c r="H57" s="179"/>
    </row>
    <row r="58" spans="2:8" x14ac:dyDescent="0.25">
      <c r="B58" s="178"/>
      <c r="D58" s="179"/>
      <c r="E58" s="179"/>
      <c r="F58" s="179"/>
      <c r="G58" s="179"/>
      <c r="H58" s="179"/>
    </row>
    <row r="59" spans="2:8" x14ac:dyDescent="0.25">
      <c r="B59" s="178"/>
      <c r="D59" s="179"/>
      <c r="E59" s="179"/>
      <c r="F59" s="129"/>
      <c r="G59" s="179"/>
      <c r="H59" s="129"/>
    </row>
    <row r="60" spans="2:8" x14ac:dyDescent="0.25">
      <c r="B60" s="178"/>
      <c r="D60" s="179"/>
      <c r="E60" s="179"/>
      <c r="F60" s="129"/>
      <c r="G60" s="179"/>
      <c r="H60" s="129"/>
    </row>
    <row r="69" spans="2:10" x14ac:dyDescent="0.25">
      <c r="B69" s="180"/>
      <c r="C69" s="19"/>
      <c r="D69" s="19"/>
      <c r="E69" s="19"/>
      <c r="F69" s="19"/>
      <c r="G69" s="19"/>
      <c r="H69" s="19"/>
      <c r="I69" s="19"/>
      <c r="J69" s="19"/>
    </row>
    <row r="70" spans="2:10" x14ac:dyDescent="0.25">
      <c r="B70" s="180"/>
      <c r="C70" s="19"/>
      <c r="D70" s="19"/>
      <c r="E70" s="19"/>
      <c r="F70" s="19"/>
      <c r="G70" s="19"/>
      <c r="H70" s="19"/>
      <c r="I70" s="19"/>
      <c r="J70" s="19"/>
    </row>
    <row r="71" spans="2:10" x14ac:dyDescent="0.25">
      <c r="B71" s="180"/>
      <c r="C71" s="19"/>
      <c r="D71" s="19"/>
      <c r="E71" s="19"/>
      <c r="F71" s="19"/>
      <c r="G71" s="19"/>
      <c r="H71" s="19"/>
      <c r="I71" s="19"/>
      <c r="J71" s="19"/>
    </row>
    <row r="72" spans="2:10" x14ac:dyDescent="0.25">
      <c r="B72" s="180"/>
    </row>
    <row r="73" spans="2:10" x14ac:dyDescent="0.25">
      <c r="B73" s="180"/>
    </row>
    <row r="74" spans="2:10" x14ac:dyDescent="0.25">
      <c r="B74" s="180"/>
    </row>
    <row r="75" spans="2:10" x14ac:dyDescent="0.25">
      <c r="B75" s="180"/>
    </row>
    <row r="76" spans="2:10" x14ac:dyDescent="0.25">
      <c r="B76" s="180"/>
    </row>
  </sheetData>
  <mergeCells count="3">
    <mergeCell ref="A3:A21"/>
    <mergeCell ref="A22:A40"/>
    <mergeCell ref="A1:K1"/>
  </mergeCells>
  <phoneticPr fontId="0" type="noConversion"/>
  <pageMargins left="0.70866141732283472" right="0.70866141732283472" top="0.74803149606299213" bottom="0.74803149606299213" header="0.31496062992125984" footer="0.31496062992125984"/>
  <pageSetup paperSize="9" scale="64" orientation="landscape" r:id="rId1"/>
  <headerFooter>
    <oddHeader>&amp;C&amp;"Calibri,Regular"&amp;13SRAD Report No.2024 Transport Statistics Manchester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C36"/>
  <sheetViews>
    <sheetView showRuler="0" zoomScaleNormal="100" zoomScalePageLayoutView="70" workbookViewId="0">
      <selection activeCell="B13" sqref="B13"/>
    </sheetView>
  </sheetViews>
  <sheetFormatPr defaultRowHeight="15" x14ac:dyDescent="0.25"/>
  <cols>
    <col min="1" max="1" width="66.28515625" style="4" customWidth="1"/>
    <col min="2" max="2" width="44.140625" style="4" customWidth="1"/>
    <col min="3" max="3" width="44" style="4" bestFit="1" customWidth="1"/>
    <col min="4" max="16384" width="9.140625" style="4"/>
  </cols>
  <sheetData>
    <row r="1" spans="1:3" ht="16.5" thickTop="1" thickBot="1" x14ac:dyDescent="0.3">
      <c r="A1" s="228" t="s">
        <v>27</v>
      </c>
      <c r="B1" s="229"/>
      <c r="C1" s="230"/>
    </row>
    <row r="2" spans="1:3" x14ac:dyDescent="0.25">
      <c r="A2" s="231"/>
      <c r="B2" s="419" t="s">
        <v>173</v>
      </c>
      <c r="C2" s="420" t="s">
        <v>29</v>
      </c>
    </row>
    <row r="3" spans="1:3" x14ac:dyDescent="0.25">
      <c r="A3" s="421" t="s">
        <v>504</v>
      </c>
      <c r="B3" s="422">
        <v>545500</v>
      </c>
      <c r="C3" s="423">
        <v>2798800</v>
      </c>
    </row>
    <row r="4" spans="1:3" x14ac:dyDescent="0.25">
      <c r="A4" s="232" t="s">
        <v>28</v>
      </c>
      <c r="B4" s="424">
        <v>116</v>
      </c>
      <c r="C4" s="423">
        <v>1276</v>
      </c>
    </row>
    <row r="5" spans="1:3" x14ac:dyDescent="0.25">
      <c r="A5" s="232" t="s">
        <v>501</v>
      </c>
      <c r="B5" s="424">
        <v>1379.14</v>
      </c>
      <c r="C5" s="423">
        <v>9188.0600000000013</v>
      </c>
    </row>
    <row r="6" spans="1:3" x14ac:dyDescent="0.25">
      <c r="A6" s="232" t="s">
        <v>151</v>
      </c>
      <c r="B6" s="422">
        <v>20.2</v>
      </c>
      <c r="C6" s="423">
        <v>176.70000000000002</v>
      </c>
    </row>
    <row r="7" spans="1:3" x14ac:dyDescent="0.25">
      <c r="A7" s="232" t="s">
        <v>24</v>
      </c>
      <c r="B7" s="422">
        <v>114.1</v>
      </c>
      <c r="C7" s="423">
        <v>865.4</v>
      </c>
    </row>
    <row r="8" spans="1:3" x14ac:dyDescent="0.25">
      <c r="A8" s="232" t="s">
        <v>25</v>
      </c>
      <c r="B8" s="422">
        <v>37.46</v>
      </c>
      <c r="C8" s="423">
        <v>384.63000000000005</v>
      </c>
    </row>
    <row r="9" spans="1:3" ht="15.75" thickBot="1" x14ac:dyDescent="0.3">
      <c r="A9" s="232" t="s">
        <v>418</v>
      </c>
      <c r="B9" s="422">
        <v>1207.3799999999999</v>
      </c>
      <c r="C9" s="423">
        <v>7761.33</v>
      </c>
    </row>
    <row r="10" spans="1:3" ht="15.75" thickBot="1" x14ac:dyDescent="0.3">
      <c r="A10" s="425" t="s">
        <v>502</v>
      </c>
      <c r="B10" s="233"/>
      <c r="C10" s="234"/>
    </row>
    <row r="11" spans="1:3" x14ac:dyDescent="0.25">
      <c r="A11" s="232"/>
      <c r="B11" s="419" t="s">
        <v>173</v>
      </c>
      <c r="C11" s="420" t="s">
        <v>29</v>
      </c>
    </row>
    <row r="12" spans="1:3" ht="17.25" customHeight="1" x14ac:dyDescent="0.25">
      <c r="A12" s="426" t="s">
        <v>33</v>
      </c>
      <c r="B12" s="422">
        <f>'Table 4  Vehicle KM'!H8</f>
        <v>667.14697116499997</v>
      </c>
      <c r="C12" s="235">
        <f>'Table 4  Vehicle KM'!H12</f>
        <v>5941.6004290999999</v>
      </c>
    </row>
    <row r="13" spans="1:3" ht="17.25" customHeight="1" x14ac:dyDescent="0.25">
      <c r="A13" s="427" t="s">
        <v>34</v>
      </c>
      <c r="B13" s="422">
        <f>'Table 4  Vehicle KM'!H9</f>
        <v>981.30381399999987</v>
      </c>
      <c r="C13" s="235">
        <f>'Table 4  Vehicle KM'!H13</f>
        <v>5689.3306645000011</v>
      </c>
    </row>
    <row r="14" spans="1:3" ht="18" customHeight="1" x14ac:dyDescent="0.25">
      <c r="A14" s="427" t="s">
        <v>35</v>
      </c>
      <c r="B14" s="422">
        <f>'Table 4  Vehicle KM'!H10</f>
        <v>161.62989859999999</v>
      </c>
      <c r="C14" s="235">
        <f>'Table 4  Vehicle KM'!H14</f>
        <v>1448.042819</v>
      </c>
    </row>
    <row r="15" spans="1:3" ht="16.5" customHeight="1" x14ac:dyDescent="0.25">
      <c r="A15" s="427" t="s">
        <v>36</v>
      </c>
      <c r="B15" s="422">
        <f>'Table 4  Vehicle KM'!I8</f>
        <v>104900</v>
      </c>
      <c r="C15" s="235">
        <f>'Table 4  Vehicle KM'!I12</f>
        <v>95100</v>
      </c>
    </row>
    <row r="16" spans="1:3" ht="15" customHeight="1" x14ac:dyDescent="0.25">
      <c r="A16" s="427" t="s">
        <v>37</v>
      </c>
      <c r="B16" s="422">
        <f>'Table 4  Vehicle KM'!I9</f>
        <v>23100</v>
      </c>
      <c r="C16" s="235">
        <f>'Table 4  Vehicle KM'!I13</f>
        <v>18000</v>
      </c>
    </row>
    <row r="17" spans="1:3" ht="15" customHeight="1" x14ac:dyDescent="0.25">
      <c r="A17" s="427" t="s">
        <v>38</v>
      </c>
      <c r="B17" s="422">
        <f>'Table 4  Vehicle KM'!I10</f>
        <v>12300</v>
      </c>
      <c r="C17" s="235">
        <f>'Table 4  Vehicle KM'!I14</f>
        <v>10600</v>
      </c>
    </row>
    <row r="18" spans="1:3" ht="29.25" customHeight="1" x14ac:dyDescent="0.25">
      <c r="A18" s="427" t="s">
        <v>70</v>
      </c>
      <c r="B18" s="422">
        <f>(SUM(B6:B8)/SUM(C6:C8))*100</f>
        <v>12.038717907382615</v>
      </c>
      <c r="C18" s="235"/>
    </row>
    <row r="19" spans="1:3" ht="30.75" customHeight="1" thickBot="1" x14ac:dyDescent="0.3">
      <c r="A19" s="428" t="s">
        <v>166</v>
      </c>
      <c r="B19" s="429">
        <f>('Table 4  Vehicle KM'!H11/'Table 4  Vehicle KM'!H15)*100</f>
        <v>13.839623015236747</v>
      </c>
      <c r="C19" s="236"/>
    </row>
    <row r="20" spans="1:3" ht="15.75" thickBot="1" x14ac:dyDescent="0.3">
      <c r="A20" s="425" t="s">
        <v>602</v>
      </c>
      <c r="B20" s="233"/>
      <c r="C20" s="234"/>
    </row>
    <row r="21" spans="1:3" x14ac:dyDescent="0.25">
      <c r="A21" s="232"/>
      <c r="B21" s="419" t="s">
        <v>173</v>
      </c>
      <c r="C21" s="420" t="s">
        <v>29</v>
      </c>
    </row>
    <row r="22" spans="1:3" x14ac:dyDescent="0.25">
      <c r="A22" s="232" t="s">
        <v>144</v>
      </c>
      <c r="B22" s="422" t="s">
        <v>215</v>
      </c>
      <c r="C22" s="423" t="s">
        <v>634</v>
      </c>
    </row>
    <row r="23" spans="1:3" x14ac:dyDescent="0.25">
      <c r="A23" s="232" t="s">
        <v>26</v>
      </c>
      <c r="B23" s="422">
        <v>172000</v>
      </c>
      <c r="C23" s="423">
        <v>187500</v>
      </c>
    </row>
    <row r="24" spans="1:3" x14ac:dyDescent="0.25">
      <c r="A24" s="232"/>
      <c r="B24" s="422"/>
      <c r="C24" s="423"/>
    </row>
    <row r="25" spans="1:3" ht="35.25" customHeight="1" x14ac:dyDescent="0.25">
      <c r="A25" s="232" t="s">
        <v>145</v>
      </c>
      <c r="B25" s="657" t="s">
        <v>153</v>
      </c>
      <c r="C25" s="736" t="s">
        <v>153</v>
      </c>
    </row>
    <row r="26" spans="1:3" x14ac:dyDescent="0.25">
      <c r="A26" s="232" t="s">
        <v>26</v>
      </c>
      <c r="B26" s="422">
        <v>95000</v>
      </c>
      <c r="C26" s="737">
        <v>94200</v>
      </c>
    </row>
    <row r="27" spans="1:3" ht="15" customHeight="1" x14ac:dyDescent="0.25">
      <c r="A27" s="232"/>
      <c r="B27" s="422"/>
      <c r="C27" s="737"/>
    </row>
    <row r="28" spans="1:3" x14ac:dyDescent="0.25">
      <c r="A28" s="232" t="s">
        <v>152</v>
      </c>
      <c r="B28" s="657" t="s">
        <v>334</v>
      </c>
      <c r="C28" s="736" t="s">
        <v>635</v>
      </c>
    </row>
    <row r="29" spans="1:3" x14ac:dyDescent="0.25">
      <c r="A29" s="232" t="s">
        <v>30</v>
      </c>
      <c r="B29" s="422">
        <v>2080</v>
      </c>
      <c r="C29" s="737">
        <v>1610</v>
      </c>
    </row>
    <row r="30" spans="1:3" x14ac:dyDescent="0.25">
      <c r="A30" s="232"/>
      <c r="B30" s="422"/>
      <c r="C30" s="423"/>
    </row>
    <row r="31" spans="1:3" x14ac:dyDescent="0.25">
      <c r="A31" s="232" t="s">
        <v>32</v>
      </c>
      <c r="B31" s="422">
        <v>283</v>
      </c>
      <c r="C31" s="423">
        <v>139</v>
      </c>
    </row>
    <row r="32" spans="1:3" ht="15.75" thickBot="1" x14ac:dyDescent="0.3">
      <c r="A32" s="237" t="s">
        <v>31</v>
      </c>
      <c r="B32" s="658">
        <v>371</v>
      </c>
      <c r="C32" s="738">
        <v>123</v>
      </c>
    </row>
    <row r="33" spans="1:3" ht="15.75" thickTop="1" x14ac:dyDescent="0.25">
      <c r="A33" s="843" t="s">
        <v>205</v>
      </c>
      <c r="B33" s="844"/>
      <c r="C33" s="844"/>
    </row>
    <row r="34" spans="1:3" ht="18" customHeight="1" x14ac:dyDescent="0.25">
      <c r="A34" s="4" t="s">
        <v>499</v>
      </c>
      <c r="B34" s="659"/>
      <c r="C34" s="659"/>
    </row>
    <row r="35" spans="1:3" ht="28.5" customHeight="1" x14ac:dyDescent="0.25">
      <c r="A35" s="841" t="s">
        <v>500</v>
      </c>
      <c r="B35" s="842"/>
      <c r="C35" s="842"/>
    </row>
    <row r="36" spans="1:3" ht="0.75" customHeight="1" x14ac:dyDescent="0.25">
      <c r="A36" s="842"/>
      <c r="B36" s="842"/>
      <c r="C36" s="842"/>
    </row>
  </sheetData>
  <mergeCells count="2">
    <mergeCell ref="A35:C36"/>
    <mergeCell ref="A33:C33"/>
  </mergeCells>
  <pageMargins left="0.70866141732283472" right="0.70866141732283472" top="0.74803149606299213" bottom="0.74803149606299213" header="0.31496062992125984" footer="0.31496062992125984"/>
  <pageSetup paperSize="9" scale="56" orientation="portrait" r:id="rId1"/>
  <headerFooter>
    <oddHeader>&amp;C&amp;"Calibri,Regular"&amp;13SRAD Report 1957 Transport Statistics Manchester 2017</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42"/>
  <sheetViews>
    <sheetView zoomScaleNormal="100" workbookViewId="0">
      <selection activeCell="O4" sqref="O4"/>
    </sheetView>
  </sheetViews>
  <sheetFormatPr defaultRowHeight="12.75" x14ac:dyDescent="0.2"/>
  <cols>
    <col min="1" max="1" width="21.42578125" style="346" bestFit="1" customWidth="1"/>
    <col min="2" max="7" width="9.140625" style="346"/>
    <col min="8" max="8" width="10.28515625" style="346" bestFit="1" customWidth="1"/>
    <col min="9" max="16384" width="9.140625" style="346"/>
  </cols>
  <sheetData>
    <row r="1" spans="1:8" ht="18.75" x14ac:dyDescent="0.3">
      <c r="A1" s="198" t="s">
        <v>283</v>
      </c>
    </row>
    <row r="2" spans="1:8" ht="13.5" thickBot="1" x14ac:dyDescent="0.25"/>
    <row r="3" spans="1:8" s="397" customFormat="1" ht="15.75" thickTop="1" x14ac:dyDescent="0.25">
      <c r="A3" s="1089" t="s">
        <v>682</v>
      </c>
      <c r="B3" s="1090"/>
      <c r="C3" s="1090"/>
      <c r="D3" s="1090"/>
      <c r="E3" s="1090"/>
      <c r="F3" s="1090"/>
      <c r="G3" s="1090"/>
      <c r="H3" s="1091"/>
    </row>
    <row r="4" spans="1:8" s="397" customFormat="1" ht="15" x14ac:dyDescent="0.25">
      <c r="A4" s="398" t="s">
        <v>109</v>
      </c>
      <c r="B4" s="399" t="s">
        <v>110</v>
      </c>
      <c r="C4" s="399" t="s">
        <v>12</v>
      </c>
      <c r="D4" s="399" t="s">
        <v>3</v>
      </c>
      <c r="E4" s="399" t="s">
        <v>4</v>
      </c>
      <c r="F4" s="399" t="s">
        <v>113</v>
      </c>
      <c r="G4" s="400" t="s">
        <v>332</v>
      </c>
      <c r="H4" s="401" t="s">
        <v>64</v>
      </c>
    </row>
    <row r="5" spans="1:8" s="397" customFormat="1" ht="15" x14ac:dyDescent="0.25">
      <c r="A5" s="398" t="s">
        <v>679</v>
      </c>
      <c r="B5" s="399">
        <v>85373</v>
      </c>
      <c r="C5" s="399">
        <v>49</v>
      </c>
      <c r="D5" s="399">
        <v>13</v>
      </c>
      <c r="E5" s="399">
        <v>0</v>
      </c>
      <c r="F5" s="399">
        <v>0</v>
      </c>
      <c r="G5" s="399">
        <v>0</v>
      </c>
      <c r="H5" s="401">
        <v>62</v>
      </c>
    </row>
    <row r="6" spans="1:8" s="397" customFormat="1" ht="15" x14ac:dyDescent="0.25">
      <c r="A6" s="398" t="s">
        <v>680</v>
      </c>
      <c r="B6" s="399">
        <v>85375</v>
      </c>
      <c r="C6" s="399">
        <v>60</v>
      </c>
      <c r="D6" s="399">
        <v>9</v>
      </c>
      <c r="E6" s="399">
        <v>1</v>
      </c>
      <c r="F6" s="399">
        <v>6</v>
      </c>
      <c r="G6" s="399">
        <v>38</v>
      </c>
      <c r="H6" s="401">
        <v>114</v>
      </c>
    </row>
    <row r="7" spans="1:8" s="397" customFormat="1" ht="15" x14ac:dyDescent="0.25">
      <c r="A7" s="398" t="s">
        <v>284</v>
      </c>
      <c r="B7" s="399">
        <v>85378</v>
      </c>
      <c r="C7" s="399">
        <v>115</v>
      </c>
      <c r="D7" s="399">
        <v>8</v>
      </c>
      <c r="E7" s="399">
        <v>0</v>
      </c>
      <c r="F7" s="399">
        <v>0</v>
      </c>
      <c r="G7" s="399">
        <v>3</v>
      </c>
      <c r="H7" s="401">
        <v>126</v>
      </c>
    </row>
    <row r="8" spans="1:8" s="397" customFormat="1" ht="15" x14ac:dyDescent="0.25">
      <c r="A8" s="199" t="s">
        <v>681</v>
      </c>
      <c r="B8" s="200"/>
      <c r="C8" s="200">
        <v>224</v>
      </c>
      <c r="D8" s="200">
        <v>30</v>
      </c>
      <c r="E8" s="200">
        <v>1</v>
      </c>
      <c r="F8" s="200">
        <v>6</v>
      </c>
      <c r="G8" s="200">
        <v>41</v>
      </c>
      <c r="H8" s="201">
        <v>302</v>
      </c>
    </row>
    <row r="9" spans="1:8" s="397" customFormat="1" ht="15" x14ac:dyDescent="0.25">
      <c r="A9" s="398" t="s">
        <v>112</v>
      </c>
      <c r="B9" s="399"/>
      <c r="C9" s="402">
        <v>0.74172185430463577</v>
      </c>
      <c r="D9" s="402">
        <v>9.9337748344370855E-2</v>
      </c>
      <c r="E9" s="402">
        <v>3.3112582781456954E-3</v>
      </c>
      <c r="F9" s="402">
        <v>1.9867549668874173E-2</v>
      </c>
      <c r="G9" s="403">
        <v>0.13576158940397351</v>
      </c>
      <c r="H9" s="404">
        <v>1</v>
      </c>
    </row>
    <row r="10" spans="1:8" s="397" customFormat="1" ht="15" x14ac:dyDescent="0.25">
      <c r="A10" s="199" t="s">
        <v>484</v>
      </c>
      <c r="B10" s="405"/>
      <c r="C10" s="200">
        <v>230</v>
      </c>
      <c r="D10" s="200">
        <v>14</v>
      </c>
      <c r="E10" s="200">
        <v>4</v>
      </c>
      <c r="F10" s="200">
        <v>7</v>
      </c>
      <c r="G10" s="202">
        <v>29</v>
      </c>
      <c r="H10" s="201">
        <v>284</v>
      </c>
    </row>
    <row r="11" spans="1:8" s="397" customFormat="1" ht="15" x14ac:dyDescent="0.25">
      <c r="A11" s="199" t="s">
        <v>391</v>
      </c>
      <c r="B11" s="405"/>
      <c r="C11" s="200">
        <v>289</v>
      </c>
      <c r="D11" s="200">
        <v>17</v>
      </c>
      <c r="E11" s="200">
        <v>6</v>
      </c>
      <c r="F11" s="200">
        <v>5</v>
      </c>
      <c r="G11" s="202">
        <v>38</v>
      </c>
      <c r="H11" s="201">
        <v>355</v>
      </c>
    </row>
    <row r="12" spans="1:8" s="397" customFormat="1" ht="15" x14ac:dyDescent="0.25">
      <c r="A12" s="199" t="s">
        <v>386</v>
      </c>
      <c r="B12" s="200"/>
      <c r="C12" s="200">
        <v>218</v>
      </c>
      <c r="D12" s="200">
        <v>7</v>
      </c>
      <c r="E12" s="200">
        <v>8</v>
      </c>
      <c r="F12" s="200">
        <v>5</v>
      </c>
      <c r="G12" s="202">
        <v>9</v>
      </c>
      <c r="H12" s="201">
        <v>247</v>
      </c>
    </row>
    <row r="13" spans="1:8" s="397" customFormat="1" ht="15.75" thickBot="1" x14ac:dyDescent="0.3">
      <c r="A13" s="203" t="s">
        <v>387</v>
      </c>
      <c r="B13" s="204"/>
      <c r="C13" s="205">
        <v>420</v>
      </c>
      <c r="D13" s="205">
        <v>22</v>
      </c>
      <c r="E13" s="205">
        <v>3</v>
      </c>
      <c r="F13" s="205">
        <v>4</v>
      </c>
      <c r="G13" s="206">
        <v>12</v>
      </c>
      <c r="H13" s="207">
        <v>449</v>
      </c>
    </row>
    <row r="14" spans="1:8" ht="14.25" thickTop="1" thickBot="1" x14ac:dyDescent="0.25"/>
    <row r="15" spans="1:8" s="397" customFormat="1" ht="15.75" thickTop="1" x14ac:dyDescent="0.25">
      <c r="A15" s="1089" t="s">
        <v>683</v>
      </c>
      <c r="B15" s="1090"/>
      <c r="C15" s="1090"/>
      <c r="D15" s="1090"/>
      <c r="E15" s="1090"/>
      <c r="F15" s="1090"/>
      <c r="G15" s="1090"/>
      <c r="H15" s="1091"/>
    </row>
    <row r="16" spans="1:8" s="397" customFormat="1" ht="15" x14ac:dyDescent="0.25">
      <c r="A16" s="398" t="s">
        <v>109</v>
      </c>
      <c r="B16" s="399" t="s">
        <v>110</v>
      </c>
      <c r="C16" s="399" t="s">
        <v>12</v>
      </c>
      <c r="D16" s="399" t="s">
        <v>3</v>
      </c>
      <c r="E16" s="399" t="s">
        <v>4</v>
      </c>
      <c r="F16" s="399" t="s">
        <v>113</v>
      </c>
      <c r="G16" s="400" t="s">
        <v>332</v>
      </c>
      <c r="H16" s="401" t="s">
        <v>64</v>
      </c>
    </row>
    <row r="17" spans="1:8" s="397" customFormat="1" ht="15" x14ac:dyDescent="0.25">
      <c r="A17" s="398" t="s">
        <v>679</v>
      </c>
      <c r="B17" s="399">
        <v>85373</v>
      </c>
      <c r="C17" s="399">
        <v>21</v>
      </c>
      <c r="D17" s="399">
        <v>4</v>
      </c>
      <c r="E17" s="399">
        <v>0</v>
      </c>
      <c r="F17" s="399">
        <v>0</v>
      </c>
      <c r="G17" s="400">
        <v>0</v>
      </c>
      <c r="H17" s="401">
        <v>25</v>
      </c>
    </row>
    <row r="18" spans="1:8" s="397" customFormat="1" ht="15" x14ac:dyDescent="0.25">
      <c r="A18" s="398" t="s">
        <v>680</v>
      </c>
      <c r="B18" s="399">
        <v>85375</v>
      </c>
      <c r="C18" s="399">
        <v>11</v>
      </c>
      <c r="D18" s="399">
        <v>7</v>
      </c>
      <c r="E18" s="399">
        <v>3</v>
      </c>
      <c r="F18" s="399">
        <v>0</v>
      </c>
      <c r="G18" s="400">
        <v>0</v>
      </c>
      <c r="H18" s="401">
        <v>21</v>
      </c>
    </row>
    <row r="19" spans="1:8" s="397" customFormat="1" ht="15" x14ac:dyDescent="0.25">
      <c r="A19" s="398" t="s">
        <v>284</v>
      </c>
      <c r="B19" s="399">
        <v>85378</v>
      </c>
      <c r="C19" s="399">
        <v>25</v>
      </c>
      <c r="D19" s="399">
        <v>1</v>
      </c>
      <c r="E19" s="399">
        <v>0</v>
      </c>
      <c r="F19" s="399">
        <v>0</v>
      </c>
      <c r="G19" s="400">
        <v>1</v>
      </c>
      <c r="H19" s="401">
        <v>27</v>
      </c>
    </row>
    <row r="20" spans="1:8" s="397" customFormat="1" ht="15" x14ac:dyDescent="0.25">
      <c r="A20" s="199" t="s">
        <v>681</v>
      </c>
      <c r="B20" s="200"/>
      <c r="C20" s="200">
        <v>57</v>
      </c>
      <c r="D20" s="200">
        <v>12</v>
      </c>
      <c r="E20" s="200">
        <v>3</v>
      </c>
      <c r="F20" s="200">
        <v>0</v>
      </c>
      <c r="G20" s="202">
        <v>1</v>
      </c>
      <c r="H20" s="201">
        <v>73</v>
      </c>
    </row>
    <row r="21" spans="1:8" ht="15" x14ac:dyDescent="0.25">
      <c r="A21" s="398" t="s">
        <v>112</v>
      </c>
      <c r="B21" s="399"/>
      <c r="C21" s="402">
        <v>0.78082191780821919</v>
      </c>
      <c r="D21" s="402">
        <v>0.16438356164383561</v>
      </c>
      <c r="E21" s="402">
        <v>4.1095890410958902E-2</v>
      </c>
      <c r="F21" s="402">
        <v>0</v>
      </c>
      <c r="G21" s="403">
        <v>1.3698630136986301E-2</v>
      </c>
      <c r="H21" s="404">
        <v>1</v>
      </c>
    </row>
    <row r="22" spans="1:8" s="751" customFormat="1" ht="15" x14ac:dyDescent="0.25">
      <c r="A22" s="199" t="s">
        <v>484</v>
      </c>
      <c r="B22" s="406"/>
      <c r="C22" s="405">
        <v>82</v>
      </c>
      <c r="D22" s="405">
        <v>4</v>
      </c>
      <c r="E22" s="405">
        <v>0</v>
      </c>
      <c r="F22" s="405">
        <v>0</v>
      </c>
      <c r="G22" s="793">
        <v>1</v>
      </c>
      <c r="H22" s="794">
        <v>87</v>
      </c>
    </row>
    <row r="23" spans="1:8" s="751" customFormat="1" ht="15" x14ac:dyDescent="0.25">
      <c r="A23" s="199" t="s">
        <v>391</v>
      </c>
      <c r="B23" s="406"/>
      <c r="C23" s="405">
        <v>74</v>
      </c>
      <c r="D23" s="405">
        <v>14</v>
      </c>
      <c r="E23" s="405">
        <v>1</v>
      </c>
      <c r="F23" s="405">
        <v>0</v>
      </c>
      <c r="G23" s="793">
        <v>0</v>
      </c>
      <c r="H23" s="794">
        <v>89</v>
      </c>
    </row>
    <row r="24" spans="1:8" s="397" customFormat="1" ht="15" x14ac:dyDescent="0.25">
      <c r="A24" s="199" t="s">
        <v>386</v>
      </c>
      <c r="B24" s="200"/>
      <c r="C24" s="200">
        <v>60</v>
      </c>
      <c r="D24" s="200">
        <v>12</v>
      </c>
      <c r="E24" s="200">
        <v>0</v>
      </c>
      <c r="F24" s="200">
        <v>0</v>
      </c>
      <c r="G24" s="202">
        <v>4</v>
      </c>
      <c r="H24" s="201">
        <v>76</v>
      </c>
    </row>
    <row r="25" spans="1:8" ht="15.75" thickBot="1" x14ac:dyDescent="0.3">
      <c r="A25" s="203" t="s">
        <v>387</v>
      </c>
      <c r="B25" s="204"/>
      <c r="C25" s="205">
        <v>71</v>
      </c>
      <c r="D25" s="205">
        <v>17</v>
      </c>
      <c r="E25" s="205">
        <v>1</v>
      </c>
      <c r="F25" s="205">
        <v>0</v>
      </c>
      <c r="G25" s="206">
        <v>3</v>
      </c>
      <c r="H25" s="207">
        <v>89</v>
      </c>
    </row>
    <row r="26" spans="1:8" ht="14.25" thickTop="1" thickBot="1" x14ac:dyDescent="0.25">
      <c r="A26" s="208"/>
      <c r="B26" s="208"/>
      <c r="C26" s="208"/>
      <c r="D26" s="208"/>
      <c r="E26" s="208"/>
      <c r="F26" s="208"/>
      <c r="G26" s="208"/>
      <c r="H26" s="208"/>
    </row>
    <row r="27" spans="1:8" ht="15.75" thickTop="1" x14ac:dyDescent="0.25">
      <c r="A27" s="1089" t="s">
        <v>700</v>
      </c>
      <c r="B27" s="1090"/>
      <c r="C27" s="1090"/>
      <c r="D27" s="1090"/>
      <c r="E27" s="1090"/>
      <c r="F27" s="1090"/>
      <c r="G27" s="1090"/>
      <c r="H27" s="1091"/>
    </row>
    <row r="28" spans="1:8" ht="15" x14ac:dyDescent="0.25">
      <c r="A28" s="398" t="s">
        <v>109</v>
      </c>
      <c r="B28" s="399" t="s">
        <v>110</v>
      </c>
      <c r="C28" s="399" t="s">
        <v>12</v>
      </c>
      <c r="D28" s="399" t="s">
        <v>3</v>
      </c>
      <c r="E28" s="399" t="s">
        <v>4</v>
      </c>
      <c r="F28" s="399" t="s">
        <v>113</v>
      </c>
      <c r="G28" s="400" t="s">
        <v>332</v>
      </c>
      <c r="H28" s="401" t="s">
        <v>64</v>
      </c>
    </row>
    <row r="29" spans="1:8" ht="15" x14ac:dyDescent="0.25">
      <c r="A29" s="398" t="s">
        <v>679</v>
      </c>
      <c r="B29" s="399">
        <v>85373</v>
      </c>
      <c r="C29" s="399">
        <v>18</v>
      </c>
      <c r="D29" s="399">
        <v>0</v>
      </c>
      <c r="E29" s="399">
        <v>0</v>
      </c>
      <c r="F29" s="399">
        <v>0</v>
      </c>
      <c r="G29" s="400">
        <v>0</v>
      </c>
      <c r="H29" s="401">
        <v>18</v>
      </c>
    </row>
    <row r="30" spans="1:8" ht="15" x14ac:dyDescent="0.25">
      <c r="A30" s="398" t="s">
        <v>680</v>
      </c>
      <c r="B30" s="399">
        <v>85375</v>
      </c>
      <c r="C30" s="399">
        <v>31</v>
      </c>
      <c r="D30" s="399">
        <v>2</v>
      </c>
      <c r="E30" s="399">
        <v>1</v>
      </c>
      <c r="F30" s="399">
        <v>1</v>
      </c>
      <c r="G30" s="400">
        <v>0</v>
      </c>
      <c r="H30" s="401">
        <v>35</v>
      </c>
    </row>
    <row r="31" spans="1:8" ht="15" x14ac:dyDescent="0.25">
      <c r="A31" s="398" t="s">
        <v>284</v>
      </c>
      <c r="B31" s="399">
        <v>85378</v>
      </c>
      <c r="C31" s="399">
        <v>23</v>
      </c>
      <c r="D31" s="399">
        <v>2</v>
      </c>
      <c r="E31" s="399">
        <v>0</v>
      </c>
      <c r="F31" s="399">
        <v>0</v>
      </c>
      <c r="G31" s="400">
        <v>2</v>
      </c>
      <c r="H31" s="401">
        <v>27</v>
      </c>
    </row>
    <row r="32" spans="1:8" ht="15" x14ac:dyDescent="0.25">
      <c r="A32" s="199" t="s">
        <v>681</v>
      </c>
      <c r="B32" s="200"/>
      <c r="C32" s="200">
        <v>72</v>
      </c>
      <c r="D32" s="200">
        <v>4</v>
      </c>
      <c r="E32" s="200">
        <v>1</v>
      </c>
      <c r="F32" s="200">
        <v>1</v>
      </c>
      <c r="G32" s="202">
        <v>2</v>
      </c>
      <c r="H32" s="201">
        <v>80</v>
      </c>
    </row>
    <row r="33" spans="1:9" ht="15" x14ac:dyDescent="0.25">
      <c r="A33" s="398" t="s">
        <v>112</v>
      </c>
      <c r="B33" s="399"/>
      <c r="C33" s="402">
        <v>0.9</v>
      </c>
      <c r="D33" s="402">
        <v>0.05</v>
      </c>
      <c r="E33" s="402">
        <v>1.2500000000000001E-2</v>
      </c>
      <c r="F33" s="402">
        <v>1.2500000000000001E-2</v>
      </c>
      <c r="G33" s="403">
        <v>2.5000000000000001E-2</v>
      </c>
      <c r="H33" s="404">
        <v>1</v>
      </c>
    </row>
    <row r="34" spans="1:9" ht="15" x14ac:dyDescent="0.25">
      <c r="A34" s="199" t="s">
        <v>484</v>
      </c>
      <c r="B34" s="406"/>
      <c r="C34" s="200">
        <v>17</v>
      </c>
      <c r="D34" s="200">
        <v>5</v>
      </c>
      <c r="E34" s="200">
        <v>1</v>
      </c>
      <c r="F34" s="200">
        <v>0</v>
      </c>
      <c r="G34" s="202">
        <v>5</v>
      </c>
      <c r="H34" s="201">
        <v>28</v>
      </c>
    </row>
    <row r="35" spans="1:9" s="751" customFormat="1" ht="15" x14ac:dyDescent="0.25">
      <c r="A35" s="199" t="s">
        <v>391</v>
      </c>
      <c r="B35" s="406"/>
      <c r="C35" s="405">
        <v>40</v>
      </c>
      <c r="D35" s="405">
        <v>5</v>
      </c>
      <c r="E35" s="405">
        <v>1</v>
      </c>
      <c r="F35" s="405">
        <v>0</v>
      </c>
      <c r="G35" s="793">
        <v>3</v>
      </c>
      <c r="H35" s="794">
        <v>49</v>
      </c>
    </row>
    <row r="36" spans="1:9" ht="15" x14ac:dyDescent="0.25">
      <c r="A36" s="199" t="s">
        <v>386</v>
      </c>
      <c r="B36" s="200"/>
      <c r="C36" s="200">
        <v>35</v>
      </c>
      <c r="D36" s="200">
        <v>5</v>
      </c>
      <c r="E36" s="200">
        <v>1</v>
      </c>
      <c r="F36" s="200">
        <v>1</v>
      </c>
      <c r="G36" s="202">
        <v>4</v>
      </c>
      <c r="H36" s="201">
        <v>46</v>
      </c>
    </row>
    <row r="37" spans="1:9" ht="15.75" thickBot="1" x14ac:dyDescent="0.3">
      <c r="A37" s="203" t="s">
        <v>387</v>
      </c>
      <c r="B37" s="204"/>
      <c r="C37" s="205">
        <v>68</v>
      </c>
      <c r="D37" s="205">
        <v>5</v>
      </c>
      <c r="E37" s="205">
        <v>0</v>
      </c>
      <c r="F37" s="205">
        <v>0</v>
      </c>
      <c r="G37" s="206">
        <v>4</v>
      </c>
      <c r="H37" s="207">
        <v>73</v>
      </c>
    </row>
    <row r="38" spans="1:9" ht="13.5" thickTop="1" x14ac:dyDescent="0.2">
      <c r="A38" s="797" t="s">
        <v>388</v>
      </c>
      <c r="B38" s="796"/>
      <c r="C38" s="796"/>
      <c r="D38" s="796"/>
      <c r="E38" s="796"/>
      <c r="F38" s="796"/>
      <c r="G38" s="796"/>
      <c r="H38" s="796"/>
    </row>
    <row r="39" spans="1:9" x14ac:dyDescent="0.2">
      <c r="A39" s="1092" t="s">
        <v>684</v>
      </c>
      <c r="B39" s="1092"/>
      <c r="C39" s="1092"/>
      <c r="D39" s="1092"/>
      <c r="E39" s="1092"/>
      <c r="F39" s="1092"/>
      <c r="G39" s="1092"/>
      <c r="H39" s="1092"/>
    </row>
    <row r="40" spans="1:9" x14ac:dyDescent="0.2">
      <c r="A40" s="1092" t="s">
        <v>685</v>
      </c>
      <c r="B40" s="1092"/>
      <c r="C40" s="1092"/>
      <c r="D40" s="1092"/>
      <c r="E40" s="1092"/>
      <c r="F40" s="1092"/>
      <c r="G40" s="1092"/>
      <c r="H40" s="1092"/>
    </row>
    <row r="41" spans="1:9" ht="15" x14ac:dyDescent="0.25">
      <c r="A41" s="1087" t="s">
        <v>686</v>
      </c>
      <c r="B41" s="1088"/>
      <c r="C41" s="1088"/>
      <c r="D41" s="1088"/>
      <c r="E41" s="1088"/>
      <c r="F41" s="1088"/>
      <c r="G41" s="1088"/>
      <c r="H41" s="1088"/>
      <c r="I41" s="795"/>
    </row>
    <row r="42" spans="1:9" ht="15" x14ac:dyDescent="0.25">
      <c r="A42" s="1088"/>
      <c r="B42" s="1088"/>
      <c r="C42" s="1088"/>
      <c r="D42" s="1088"/>
      <c r="E42" s="1088"/>
      <c r="F42" s="1088"/>
      <c r="G42" s="1088"/>
      <c r="H42" s="1088"/>
      <c r="I42" s="795"/>
    </row>
  </sheetData>
  <mergeCells count="6">
    <mergeCell ref="A41:H42"/>
    <mergeCell ref="A3:H3"/>
    <mergeCell ref="A15:H15"/>
    <mergeCell ref="A27:H27"/>
    <mergeCell ref="A39:H39"/>
    <mergeCell ref="A40:H40"/>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No.2024 Transport Statistics Manchester 2018</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H44"/>
  <sheetViews>
    <sheetView zoomScaleNormal="100" workbookViewId="0">
      <selection activeCell="O4" sqref="O4"/>
    </sheetView>
  </sheetViews>
  <sheetFormatPr defaultRowHeight="15" x14ac:dyDescent="0.25"/>
  <cols>
    <col min="1" max="1" width="8" style="297" customWidth="1"/>
    <col min="2" max="2" width="42" style="297" customWidth="1"/>
    <col min="3" max="3" width="10.5703125" style="297" customWidth="1"/>
    <col min="4" max="4" width="11.140625" style="297" customWidth="1"/>
    <col min="5" max="5" width="10.5703125" style="297" customWidth="1"/>
    <col min="6" max="6" width="11.140625" style="297" customWidth="1"/>
    <col min="7" max="7" width="10.5703125" style="297" customWidth="1"/>
    <col min="8" max="8" width="11.140625" style="297" bestFit="1" customWidth="1"/>
    <col min="9" max="16384" width="9.140625" style="297"/>
  </cols>
  <sheetData>
    <row r="1" spans="1:8" ht="18.75" x14ac:dyDescent="0.3">
      <c r="A1" s="296" t="s">
        <v>292</v>
      </c>
    </row>
    <row r="2" spans="1:8" ht="7.5" customHeight="1" thickBot="1" x14ac:dyDescent="0.3"/>
    <row r="3" spans="1:8" ht="18" customHeight="1" thickTop="1" x14ac:dyDescent="0.25">
      <c r="A3" s="1095" t="s">
        <v>688</v>
      </c>
      <c r="B3" s="1096"/>
      <c r="C3" s="1096"/>
      <c r="D3" s="1096"/>
      <c r="E3" s="1096"/>
      <c r="F3" s="1096"/>
      <c r="G3" s="1096"/>
      <c r="H3" s="1097"/>
    </row>
    <row r="4" spans="1:8" x14ac:dyDescent="0.25">
      <c r="A4" s="298" t="s">
        <v>117</v>
      </c>
      <c r="B4" s="299" t="s">
        <v>118</v>
      </c>
      <c r="C4" s="1093" t="s">
        <v>9</v>
      </c>
      <c r="D4" s="1093"/>
      <c r="E4" s="1093" t="s">
        <v>10</v>
      </c>
      <c r="F4" s="1093"/>
      <c r="G4" s="1093" t="s">
        <v>290</v>
      </c>
      <c r="H4" s="1094"/>
    </row>
    <row r="5" spans="1:8" x14ac:dyDescent="0.25">
      <c r="A5" s="298"/>
      <c r="B5" s="299"/>
      <c r="C5" s="407" t="s">
        <v>291</v>
      </c>
      <c r="D5" s="407" t="s">
        <v>111</v>
      </c>
      <c r="E5" s="407" t="s">
        <v>291</v>
      </c>
      <c r="F5" s="407" t="s">
        <v>111</v>
      </c>
      <c r="G5" s="407" t="s">
        <v>291</v>
      </c>
      <c r="H5" s="408" t="s">
        <v>111</v>
      </c>
    </row>
    <row r="6" spans="1:8" x14ac:dyDescent="0.25">
      <c r="A6" s="300">
        <v>85374</v>
      </c>
      <c r="B6" s="301" t="s">
        <v>285</v>
      </c>
      <c r="C6" s="301">
        <v>886</v>
      </c>
      <c r="D6" s="301">
        <v>4</v>
      </c>
      <c r="E6" s="301">
        <v>132</v>
      </c>
      <c r="F6" s="301">
        <v>1</v>
      </c>
      <c r="G6" s="301">
        <v>204</v>
      </c>
      <c r="H6" s="302">
        <v>1</v>
      </c>
    </row>
    <row r="7" spans="1:8" x14ac:dyDescent="0.25">
      <c r="A7" s="300">
        <v>85375</v>
      </c>
      <c r="B7" s="301" t="s">
        <v>286</v>
      </c>
      <c r="C7" s="301">
        <v>209</v>
      </c>
      <c r="D7" s="301">
        <v>13</v>
      </c>
      <c r="E7" s="301">
        <v>65</v>
      </c>
      <c r="F7" s="301">
        <v>2</v>
      </c>
      <c r="G7" s="301">
        <v>62</v>
      </c>
      <c r="H7" s="302">
        <v>6</v>
      </c>
    </row>
    <row r="8" spans="1:8" x14ac:dyDescent="0.25">
      <c r="A8" s="300">
        <v>85376</v>
      </c>
      <c r="B8" s="301" t="s">
        <v>287</v>
      </c>
      <c r="C8" s="301">
        <v>467</v>
      </c>
      <c r="D8" s="301">
        <v>4</v>
      </c>
      <c r="E8" s="301">
        <v>70</v>
      </c>
      <c r="F8" s="301">
        <v>0</v>
      </c>
      <c r="G8" s="301">
        <v>105</v>
      </c>
      <c r="H8" s="302">
        <v>4</v>
      </c>
    </row>
    <row r="9" spans="1:8" x14ac:dyDescent="0.25">
      <c r="A9" s="300">
        <v>85377</v>
      </c>
      <c r="B9" s="301" t="s">
        <v>288</v>
      </c>
      <c r="C9" s="301">
        <v>2</v>
      </c>
      <c r="D9" s="301">
        <v>0</v>
      </c>
      <c r="E9" s="301">
        <v>3</v>
      </c>
      <c r="F9" s="301">
        <v>0</v>
      </c>
      <c r="G9" s="301">
        <v>4</v>
      </c>
      <c r="H9" s="302">
        <v>0</v>
      </c>
    </row>
    <row r="10" spans="1:8" x14ac:dyDescent="0.25">
      <c r="A10" s="300">
        <v>85378</v>
      </c>
      <c r="B10" s="301" t="s">
        <v>284</v>
      </c>
      <c r="C10" s="301">
        <v>4</v>
      </c>
      <c r="D10" s="301">
        <v>3</v>
      </c>
      <c r="E10" s="301">
        <v>24</v>
      </c>
      <c r="F10" s="301">
        <v>1</v>
      </c>
      <c r="G10" s="301">
        <v>35</v>
      </c>
      <c r="H10" s="302">
        <v>2</v>
      </c>
    </row>
    <row r="11" spans="1:8" x14ac:dyDescent="0.25">
      <c r="A11" s="300">
        <v>85379</v>
      </c>
      <c r="B11" s="301" t="s">
        <v>289</v>
      </c>
      <c r="C11" s="301">
        <v>888</v>
      </c>
      <c r="D11" s="301">
        <v>25</v>
      </c>
      <c r="E11" s="301">
        <v>310</v>
      </c>
      <c r="F11" s="301">
        <v>1</v>
      </c>
      <c r="G11" s="301">
        <v>747</v>
      </c>
      <c r="H11" s="302">
        <v>12</v>
      </c>
    </row>
    <row r="12" spans="1:8" x14ac:dyDescent="0.25">
      <c r="A12" s="300"/>
      <c r="B12" s="299" t="s">
        <v>687</v>
      </c>
      <c r="C12" s="299">
        <v>2456</v>
      </c>
      <c r="D12" s="299">
        <v>49</v>
      </c>
      <c r="E12" s="299">
        <v>604</v>
      </c>
      <c r="F12" s="299">
        <v>5</v>
      </c>
      <c r="G12" s="299">
        <v>1157</v>
      </c>
      <c r="H12" s="409">
        <v>25</v>
      </c>
    </row>
    <row r="13" spans="1:8" x14ac:dyDescent="0.25">
      <c r="A13" s="300"/>
      <c r="B13" s="341" t="s">
        <v>485</v>
      </c>
      <c r="C13" s="341">
        <v>2510</v>
      </c>
      <c r="D13" s="341">
        <v>46</v>
      </c>
      <c r="E13" s="341">
        <v>642</v>
      </c>
      <c r="F13" s="341">
        <v>6</v>
      </c>
      <c r="G13" s="341">
        <v>1104</v>
      </c>
      <c r="H13" s="342">
        <v>25</v>
      </c>
    </row>
    <row r="14" spans="1:8" x14ac:dyDescent="0.25">
      <c r="A14" s="300"/>
      <c r="B14" s="341" t="s">
        <v>392</v>
      </c>
      <c r="C14" s="341">
        <v>3179</v>
      </c>
      <c r="D14" s="341">
        <v>55</v>
      </c>
      <c r="E14" s="341">
        <v>650</v>
      </c>
      <c r="F14" s="341">
        <v>8</v>
      </c>
      <c r="G14" s="341">
        <v>1249</v>
      </c>
      <c r="H14" s="342">
        <v>17</v>
      </c>
    </row>
    <row r="15" spans="1:8" x14ac:dyDescent="0.25">
      <c r="A15" s="300"/>
      <c r="B15" s="301" t="s">
        <v>330</v>
      </c>
      <c r="C15" s="301">
        <v>2920</v>
      </c>
      <c r="D15" s="301">
        <v>37</v>
      </c>
      <c r="E15" s="301">
        <v>572</v>
      </c>
      <c r="F15" s="301">
        <v>9</v>
      </c>
      <c r="G15" s="301">
        <v>1181</v>
      </c>
      <c r="H15" s="302">
        <v>16</v>
      </c>
    </row>
    <row r="16" spans="1:8" x14ac:dyDescent="0.25">
      <c r="A16" s="300"/>
      <c r="B16" s="301" t="s">
        <v>331</v>
      </c>
      <c r="C16" s="301">
        <v>2871</v>
      </c>
      <c r="D16" s="301">
        <v>39</v>
      </c>
      <c r="E16" s="301">
        <v>512</v>
      </c>
      <c r="F16" s="301">
        <v>7</v>
      </c>
      <c r="G16" s="301">
        <v>978</v>
      </c>
      <c r="H16" s="302">
        <v>19</v>
      </c>
    </row>
    <row r="17" spans="1:8" x14ac:dyDescent="0.25">
      <c r="A17" s="306">
        <v>85383</v>
      </c>
      <c r="B17" s="410" t="s">
        <v>689</v>
      </c>
      <c r="C17" s="410">
        <v>2286</v>
      </c>
      <c r="D17" s="410">
        <v>39</v>
      </c>
      <c r="E17" s="410">
        <v>559</v>
      </c>
      <c r="F17" s="410">
        <v>0</v>
      </c>
      <c r="G17" s="410">
        <v>3039</v>
      </c>
      <c r="H17" s="411">
        <v>0</v>
      </c>
    </row>
    <row r="18" spans="1:8" x14ac:dyDescent="0.25">
      <c r="A18" s="300">
        <v>85383</v>
      </c>
      <c r="B18" s="301" t="s">
        <v>486</v>
      </c>
      <c r="C18" s="301">
        <v>2324</v>
      </c>
      <c r="D18" s="301">
        <v>29</v>
      </c>
      <c r="E18" s="301">
        <v>601</v>
      </c>
      <c r="F18" s="301">
        <v>1</v>
      </c>
      <c r="G18" s="301">
        <v>3128</v>
      </c>
      <c r="H18" s="302">
        <v>1</v>
      </c>
    </row>
    <row r="19" spans="1:8" x14ac:dyDescent="0.25">
      <c r="A19" s="300">
        <v>85383</v>
      </c>
      <c r="B19" s="341" t="s">
        <v>432</v>
      </c>
      <c r="C19" s="341">
        <v>2299</v>
      </c>
      <c r="D19" s="341">
        <v>37</v>
      </c>
      <c r="E19" s="341">
        <v>653</v>
      </c>
      <c r="F19" s="341">
        <v>0</v>
      </c>
      <c r="G19" s="341">
        <v>184</v>
      </c>
      <c r="H19" s="342">
        <v>0</v>
      </c>
    </row>
    <row r="20" spans="1:8" x14ac:dyDescent="0.25">
      <c r="A20" s="300">
        <v>85383</v>
      </c>
      <c r="B20" s="301" t="s">
        <v>393</v>
      </c>
      <c r="C20" s="301">
        <v>2055</v>
      </c>
      <c r="D20" s="301">
        <v>24</v>
      </c>
      <c r="E20" s="301">
        <v>541</v>
      </c>
      <c r="F20" s="301">
        <v>3</v>
      </c>
      <c r="G20" s="301">
        <v>223</v>
      </c>
      <c r="H20" s="302">
        <v>0</v>
      </c>
    </row>
    <row r="21" spans="1:8" x14ac:dyDescent="0.25">
      <c r="A21" s="306">
        <v>85370</v>
      </c>
      <c r="B21" s="410" t="s">
        <v>690</v>
      </c>
      <c r="C21" s="410">
        <v>1060</v>
      </c>
      <c r="D21" s="410">
        <v>0</v>
      </c>
      <c r="E21" s="410">
        <v>407</v>
      </c>
      <c r="F21" s="410">
        <v>0</v>
      </c>
      <c r="G21" s="410">
        <v>138</v>
      </c>
      <c r="H21" s="411">
        <v>0</v>
      </c>
    </row>
    <row r="22" spans="1:8" x14ac:dyDescent="0.25">
      <c r="A22" s="300">
        <v>85370</v>
      </c>
      <c r="B22" s="301" t="s">
        <v>489</v>
      </c>
      <c r="C22" s="301">
        <v>1143</v>
      </c>
      <c r="D22" s="301">
        <v>0</v>
      </c>
      <c r="E22" s="301">
        <v>335</v>
      </c>
      <c r="F22" s="301">
        <v>0</v>
      </c>
      <c r="G22" s="301">
        <v>94</v>
      </c>
      <c r="H22" s="302">
        <v>0</v>
      </c>
    </row>
    <row r="23" spans="1:8" x14ac:dyDescent="0.25">
      <c r="A23" s="300">
        <v>85370</v>
      </c>
      <c r="B23" s="341" t="s">
        <v>394</v>
      </c>
      <c r="C23" s="341">
        <v>2113</v>
      </c>
      <c r="D23" s="341">
        <v>2</v>
      </c>
      <c r="E23" s="341">
        <v>578</v>
      </c>
      <c r="F23" s="341">
        <v>0</v>
      </c>
      <c r="G23" s="341">
        <v>180</v>
      </c>
      <c r="H23" s="342">
        <v>0</v>
      </c>
    </row>
    <row r="24" spans="1:8" ht="15.75" thickBot="1" x14ac:dyDescent="0.3">
      <c r="A24" s="300">
        <v>85370</v>
      </c>
      <c r="B24" s="301" t="s">
        <v>395</v>
      </c>
      <c r="C24" s="301">
        <v>1633</v>
      </c>
      <c r="D24" s="301">
        <v>3</v>
      </c>
      <c r="E24" s="301">
        <v>323</v>
      </c>
      <c r="F24" s="301">
        <v>0</v>
      </c>
      <c r="G24" s="301">
        <v>106</v>
      </c>
      <c r="H24" s="302">
        <v>1</v>
      </c>
    </row>
    <row r="25" spans="1:8" ht="16.5" thickTop="1" thickBot="1" x14ac:dyDescent="0.3">
      <c r="A25" s="303" t="s">
        <v>488</v>
      </c>
      <c r="B25" s="304"/>
      <c r="C25" s="305"/>
      <c r="D25" s="305"/>
      <c r="E25" s="305"/>
      <c r="F25" s="305"/>
      <c r="G25" s="305"/>
      <c r="H25" s="305"/>
    </row>
    <row r="26" spans="1:8" ht="15.75" thickTop="1" x14ac:dyDescent="0.25">
      <c r="A26" s="1095" t="s">
        <v>691</v>
      </c>
      <c r="B26" s="1096"/>
      <c r="C26" s="1096"/>
      <c r="D26" s="1096"/>
      <c r="E26" s="1096"/>
      <c r="F26" s="1096"/>
      <c r="G26" s="1096"/>
      <c r="H26" s="1097"/>
    </row>
    <row r="27" spans="1:8" x14ac:dyDescent="0.25">
      <c r="A27" s="298" t="s">
        <v>117</v>
      </c>
      <c r="B27" s="299" t="s">
        <v>118</v>
      </c>
      <c r="C27" s="1093" t="s">
        <v>9</v>
      </c>
      <c r="D27" s="1093"/>
      <c r="E27" s="1093" t="s">
        <v>10</v>
      </c>
      <c r="F27" s="1093"/>
      <c r="G27" s="1093" t="s">
        <v>290</v>
      </c>
      <c r="H27" s="1094"/>
    </row>
    <row r="28" spans="1:8" x14ac:dyDescent="0.25">
      <c r="A28" s="298"/>
      <c r="B28" s="299"/>
      <c r="C28" s="407" t="s">
        <v>291</v>
      </c>
      <c r="D28" s="407" t="s">
        <v>111</v>
      </c>
      <c r="E28" s="407" t="s">
        <v>291</v>
      </c>
      <c r="F28" s="407" t="s">
        <v>111</v>
      </c>
      <c r="G28" s="407" t="s">
        <v>291</v>
      </c>
      <c r="H28" s="408" t="s">
        <v>111</v>
      </c>
    </row>
    <row r="29" spans="1:8" x14ac:dyDescent="0.25">
      <c r="A29" s="300">
        <v>85374</v>
      </c>
      <c r="B29" s="301" t="s">
        <v>285</v>
      </c>
      <c r="C29" s="301">
        <v>73</v>
      </c>
      <c r="D29" s="301">
        <v>3</v>
      </c>
      <c r="E29" s="301">
        <v>62</v>
      </c>
      <c r="F29" s="301">
        <v>0</v>
      </c>
      <c r="G29" s="301">
        <v>788</v>
      </c>
      <c r="H29" s="302">
        <v>5</v>
      </c>
    </row>
    <row r="30" spans="1:8" x14ac:dyDescent="0.25">
      <c r="A30" s="300">
        <v>85375</v>
      </c>
      <c r="B30" s="301" t="s">
        <v>286</v>
      </c>
      <c r="C30" s="301">
        <v>13</v>
      </c>
      <c r="D30" s="301">
        <v>5</v>
      </c>
      <c r="E30" s="301">
        <v>29</v>
      </c>
      <c r="F30" s="301">
        <v>1</v>
      </c>
      <c r="G30" s="301">
        <v>224</v>
      </c>
      <c r="H30" s="302">
        <v>14</v>
      </c>
    </row>
    <row r="31" spans="1:8" x14ac:dyDescent="0.25">
      <c r="A31" s="300">
        <v>85376</v>
      </c>
      <c r="B31" s="301" t="s">
        <v>287</v>
      </c>
      <c r="C31" s="301">
        <v>22</v>
      </c>
      <c r="D31" s="301">
        <v>0</v>
      </c>
      <c r="E31" s="301">
        <v>34</v>
      </c>
      <c r="F31" s="301">
        <v>1</v>
      </c>
      <c r="G31" s="301">
        <v>333</v>
      </c>
      <c r="H31" s="302">
        <v>1</v>
      </c>
    </row>
    <row r="32" spans="1:8" x14ac:dyDescent="0.25">
      <c r="A32" s="300">
        <v>85377</v>
      </c>
      <c r="B32" s="301" t="s">
        <v>288</v>
      </c>
      <c r="C32" s="301">
        <v>1</v>
      </c>
      <c r="D32" s="301">
        <v>0</v>
      </c>
      <c r="E32" s="301">
        <v>1</v>
      </c>
      <c r="F32" s="301">
        <v>0</v>
      </c>
      <c r="G32" s="301">
        <v>0</v>
      </c>
      <c r="H32" s="302">
        <v>0</v>
      </c>
    </row>
    <row r="33" spans="1:8" x14ac:dyDescent="0.25">
      <c r="A33" s="300">
        <v>85378</v>
      </c>
      <c r="B33" s="301" t="s">
        <v>284</v>
      </c>
      <c r="C33" s="301">
        <v>238</v>
      </c>
      <c r="D33" s="301">
        <v>7</v>
      </c>
      <c r="E33" s="301">
        <v>37</v>
      </c>
      <c r="F33" s="301">
        <v>0</v>
      </c>
      <c r="G33" s="301">
        <v>55</v>
      </c>
      <c r="H33" s="302">
        <v>1</v>
      </c>
    </row>
    <row r="34" spans="1:8" x14ac:dyDescent="0.25">
      <c r="A34" s="300">
        <v>85379</v>
      </c>
      <c r="B34" s="301" t="s">
        <v>289</v>
      </c>
      <c r="C34" s="301">
        <v>789</v>
      </c>
      <c r="D34" s="301">
        <v>11</v>
      </c>
      <c r="E34" s="301">
        <v>401</v>
      </c>
      <c r="F34" s="301">
        <v>3</v>
      </c>
      <c r="G34" s="301">
        <v>1209</v>
      </c>
      <c r="H34" s="302">
        <v>25</v>
      </c>
    </row>
    <row r="35" spans="1:8" x14ac:dyDescent="0.25">
      <c r="A35" s="298"/>
      <c r="B35" s="299" t="s">
        <v>687</v>
      </c>
      <c r="C35" s="299">
        <v>1136</v>
      </c>
      <c r="D35" s="299">
        <v>26</v>
      </c>
      <c r="E35" s="299">
        <v>564</v>
      </c>
      <c r="F35" s="299">
        <v>5</v>
      </c>
      <c r="G35" s="299">
        <v>2609</v>
      </c>
      <c r="H35" s="409">
        <v>46</v>
      </c>
    </row>
    <row r="36" spans="1:8" x14ac:dyDescent="0.25">
      <c r="A36" s="298"/>
      <c r="B36" s="341" t="s">
        <v>485</v>
      </c>
      <c r="C36" s="341">
        <v>1222</v>
      </c>
      <c r="D36" s="341">
        <v>25</v>
      </c>
      <c r="E36" s="341">
        <v>648</v>
      </c>
      <c r="F36" s="341">
        <v>3</v>
      </c>
      <c r="G36" s="341">
        <v>2613</v>
      </c>
      <c r="H36" s="342">
        <v>44</v>
      </c>
    </row>
    <row r="37" spans="1:8" x14ac:dyDescent="0.25">
      <c r="A37" s="298"/>
      <c r="B37" s="341" t="s">
        <v>392</v>
      </c>
      <c r="C37" s="341">
        <v>1383</v>
      </c>
      <c r="D37" s="341">
        <v>24</v>
      </c>
      <c r="E37" s="341">
        <v>586</v>
      </c>
      <c r="F37" s="341">
        <v>9</v>
      </c>
      <c r="G37" s="341">
        <v>2910</v>
      </c>
      <c r="H37" s="342">
        <v>43</v>
      </c>
    </row>
    <row r="38" spans="1:8" x14ac:dyDescent="0.25">
      <c r="A38" s="298"/>
      <c r="B38" s="301" t="s">
        <v>330</v>
      </c>
      <c r="C38" s="301">
        <v>1017</v>
      </c>
      <c r="D38" s="301">
        <v>14</v>
      </c>
      <c r="E38" s="301">
        <v>397</v>
      </c>
      <c r="F38" s="301">
        <v>6</v>
      </c>
      <c r="G38" s="301">
        <v>2567</v>
      </c>
      <c r="H38" s="302">
        <v>38</v>
      </c>
    </row>
    <row r="39" spans="1:8" x14ac:dyDescent="0.25">
      <c r="A39" s="298"/>
      <c r="B39" s="301" t="s">
        <v>331</v>
      </c>
      <c r="C39" s="301">
        <v>1017</v>
      </c>
      <c r="D39" s="301">
        <v>14</v>
      </c>
      <c r="E39" s="301">
        <v>431</v>
      </c>
      <c r="F39" s="301">
        <v>5</v>
      </c>
      <c r="G39" s="301">
        <v>2235</v>
      </c>
      <c r="H39" s="302">
        <v>30</v>
      </c>
    </row>
    <row r="40" spans="1:8" x14ac:dyDescent="0.25">
      <c r="A40" s="306">
        <v>85383</v>
      </c>
      <c r="B40" s="410" t="s">
        <v>692</v>
      </c>
      <c r="C40" s="410">
        <v>148</v>
      </c>
      <c r="D40" s="805" t="s">
        <v>103</v>
      </c>
      <c r="E40" s="410">
        <v>600</v>
      </c>
      <c r="F40" s="805" t="s">
        <v>103</v>
      </c>
      <c r="G40" s="410">
        <v>2054</v>
      </c>
      <c r="H40" s="806" t="s">
        <v>103</v>
      </c>
    </row>
    <row r="41" spans="1:8" x14ac:dyDescent="0.25">
      <c r="A41" s="300">
        <v>85383</v>
      </c>
      <c r="B41" s="301" t="s">
        <v>490</v>
      </c>
      <c r="C41" s="301">
        <v>246</v>
      </c>
      <c r="D41" s="800" t="s">
        <v>103</v>
      </c>
      <c r="E41" s="301">
        <v>559</v>
      </c>
      <c r="F41" s="800" t="s">
        <v>103</v>
      </c>
      <c r="G41" s="301">
        <v>2067</v>
      </c>
      <c r="H41" s="799" t="s">
        <v>103</v>
      </c>
    </row>
    <row r="42" spans="1:8" x14ac:dyDescent="0.25">
      <c r="A42" s="300">
        <v>85383</v>
      </c>
      <c r="B42" s="798" t="s">
        <v>396</v>
      </c>
      <c r="C42" s="798">
        <v>208</v>
      </c>
      <c r="D42" s="801" t="s">
        <v>103</v>
      </c>
      <c r="E42" s="798">
        <v>557</v>
      </c>
      <c r="F42" s="801" t="s">
        <v>103</v>
      </c>
      <c r="G42" s="798">
        <v>2070</v>
      </c>
      <c r="H42" s="803" t="s">
        <v>103</v>
      </c>
    </row>
    <row r="43" spans="1:8" ht="15.75" thickBot="1" x14ac:dyDescent="0.3">
      <c r="A43" s="307">
        <v>85383</v>
      </c>
      <c r="B43" s="308" t="s">
        <v>397</v>
      </c>
      <c r="C43" s="308">
        <v>170</v>
      </c>
      <c r="D43" s="802" t="s">
        <v>103</v>
      </c>
      <c r="E43" s="308">
        <v>440</v>
      </c>
      <c r="F43" s="802" t="s">
        <v>103</v>
      </c>
      <c r="G43" s="308">
        <v>1995</v>
      </c>
      <c r="H43" s="804" t="s">
        <v>103</v>
      </c>
    </row>
    <row r="44" spans="1:8" ht="15.75" thickTop="1" x14ac:dyDescent="0.25">
      <c r="A44" s="303" t="s">
        <v>487</v>
      </c>
    </row>
  </sheetData>
  <mergeCells count="8">
    <mergeCell ref="C27:D27"/>
    <mergeCell ref="E27:F27"/>
    <mergeCell ref="G27:H27"/>
    <mergeCell ref="A3:H3"/>
    <mergeCell ref="C4:D4"/>
    <mergeCell ref="E4:F4"/>
    <mergeCell ref="G4:H4"/>
    <mergeCell ref="A26:H26"/>
  </mergeCells>
  <pageMargins left="0.70866141732283472" right="0.70866141732283472" top="0.74803149606299213" bottom="0.74803149606299213" header="0.31496062992125984" footer="0.31496062992125984"/>
  <pageSetup paperSize="9" scale="77" orientation="portrait" r:id="rId1"/>
  <headerFooter>
    <oddHeader>&amp;C&amp;"Calibri,Regular"&amp;13SRAD Report No.2024 Transport Statistics Manchester 2018</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J55"/>
  <sheetViews>
    <sheetView zoomScaleNormal="100" workbookViewId="0">
      <selection activeCell="H57" sqref="A1:H57"/>
    </sheetView>
  </sheetViews>
  <sheetFormatPr defaultRowHeight="12.75" x14ac:dyDescent="0.2"/>
  <cols>
    <col min="1" max="1" width="21.5703125" style="49" customWidth="1"/>
    <col min="2" max="2" width="12.140625" style="49" customWidth="1"/>
    <col min="3" max="3" width="10.140625" style="49" customWidth="1"/>
    <col min="4" max="4" width="10.42578125" style="49" customWidth="1"/>
    <col min="5" max="5" width="15.85546875" style="49" customWidth="1"/>
    <col min="6" max="16384" width="9.140625" style="49"/>
  </cols>
  <sheetData>
    <row r="1" spans="1:10" s="2" customFormat="1" ht="15" x14ac:dyDescent="0.2">
      <c r="A1" s="25" t="s">
        <v>481</v>
      </c>
      <c r="B1" s="26"/>
      <c r="C1" s="27"/>
      <c r="D1" s="27"/>
      <c r="E1" s="27"/>
    </row>
    <row r="2" spans="1:10" s="2" customFormat="1" ht="15" x14ac:dyDescent="0.2">
      <c r="A2" s="25"/>
      <c r="B2" s="26"/>
      <c r="C2" s="27"/>
      <c r="D2" s="27"/>
      <c r="E2" s="27"/>
    </row>
    <row r="3" spans="1:10" s="2" customFormat="1" ht="46.5" customHeight="1" thickBot="1" x14ac:dyDescent="0.25">
      <c r="A3" s="1102" t="s">
        <v>148</v>
      </c>
      <c r="B3" s="1013"/>
      <c r="C3" s="1013"/>
      <c r="D3" s="1013"/>
      <c r="E3" s="1013"/>
      <c r="F3" s="1013"/>
      <c r="G3" s="1013"/>
      <c r="H3" s="616"/>
      <c r="I3" s="616"/>
      <c r="J3" s="616"/>
    </row>
    <row r="4" spans="1:10" s="2" customFormat="1" ht="16.5" thickTop="1" thickBot="1" x14ac:dyDescent="0.25">
      <c r="A4" s="619" t="s">
        <v>614</v>
      </c>
      <c r="B4" s="59"/>
      <c r="C4" s="60"/>
      <c r="D4" s="60"/>
      <c r="E4" s="61"/>
    </row>
    <row r="5" spans="1:10" ht="15" x14ac:dyDescent="0.2">
      <c r="A5" s="62"/>
      <c r="B5" s="1098" t="s">
        <v>119</v>
      </c>
      <c r="C5" s="1099"/>
      <c r="D5" s="1100" t="s">
        <v>93</v>
      </c>
      <c r="E5" s="1101"/>
      <c r="F5" s="2"/>
      <c r="G5" s="2"/>
      <c r="H5" s="2"/>
    </row>
    <row r="6" spans="1:10" ht="15" x14ac:dyDescent="0.2">
      <c r="A6" s="63" t="s">
        <v>1</v>
      </c>
      <c r="B6" s="64" t="s">
        <v>120</v>
      </c>
      <c r="C6" s="65" t="s">
        <v>121</v>
      </c>
      <c r="D6" s="66" t="s">
        <v>120</v>
      </c>
      <c r="E6" s="67" t="s">
        <v>121</v>
      </c>
      <c r="F6" s="2"/>
      <c r="G6" s="2"/>
      <c r="H6" s="2"/>
    </row>
    <row r="7" spans="1:10" ht="15" x14ac:dyDescent="0.25">
      <c r="A7" s="68">
        <v>2000</v>
      </c>
      <c r="B7" s="181">
        <v>276</v>
      </c>
      <c r="C7" s="182"/>
      <c r="D7" s="71"/>
      <c r="E7" s="72"/>
      <c r="F7" s="2"/>
      <c r="G7" s="2"/>
      <c r="H7" s="2"/>
    </row>
    <row r="8" spans="1:10" ht="15" x14ac:dyDescent="0.25">
      <c r="A8" s="73">
        <v>2001</v>
      </c>
      <c r="B8" s="183">
        <v>283</v>
      </c>
      <c r="C8" s="182"/>
      <c r="D8" s="28"/>
      <c r="E8" s="74"/>
      <c r="F8" s="2"/>
      <c r="G8" s="2"/>
      <c r="H8" s="2"/>
    </row>
    <row r="9" spans="1:10" ht="15" x14ac:dyDescent="0.25">
      <c r="A9" s="73">
        <v>2002</v>
      </c>
      <c r="B9" s="183">
        <v>267</v>
      </c>
      <c r="C9" s="182"/>
      <c r="D9" s="28"/>
      <c r="E9" s="75"/>
      <c r="F9" s="2"/>
      <c r="G9" s="2"/>
      <c r="H9" s="2"/>
    </row>
    <row r="10" spans="1:10" ht="15" x14ac:dyDescent="0.25">
      <c r="A10" s="73">
        <v>2003</v>
      </c>
      <c r="B10" s="183">
        <v>281</v>
      </c>
      <c r="C10" s="182"/>
      <c r="D10" s="28"/>
      <c r="E10" s="94"/>
      <c r="F10" s="2"/>
      <c r="G10" s="2"/>
      <c r="H10" s="2"/>
    </row>
    <row r="11" spans="1:10" ht="15" x14ac:dyDescent="0.25">
      <c r="A11" s="73">
        <v>2004</v>
      </c>
      <c r="B11" s="29">
        <v>270</v>
      </c>
      <c r="C11" s="182"/>
      <c r="D11" s="30"/>
      <c r="E11" s="94"/>
      <c r="F11" s="2"/>
      <c r="G11" s="2"/>
      <c r="H11" s="2"/>
    </row>
    <row r="12" spans="1:10" ht="15" x14ac:dyDescent="0.25">
      <c r="A12" s="73">
        <v>2005</v>
      </c>
      <c r="B12" s="29">
        <v>284</v>
      </c>
      <c r="C12" s="182"/>
      <c r="D12" s="30"/>
      <c r="E12" s="94"/>
      <c r="F12" s="2"/>
      <c r="G12" s="2"/>
      <c r="H12" s="2"/>
    </row>
    <row r="13" spans="1:10" ht="15" x14ac:dyDescent="0.25">
      <c r="A13" s="73">
        <v>2006</v>
      </c>
      <c r="B13" s="29">
        <v>240</v>
      </c>
      <c r="C13" s="182"/>
      <c r="D13" s="30"/>
      <c r="E13" s="94"/>
      <c r="F13" s="2"/>
      <c r="G13" s="2"/>
      <c r="H13" s="2"/>
    </row>
    <row r="14" spans="1:10" ht="15" x14ac:dyDescent="0.25">
      <c r="A14" s="73">
        <v>2007</v>
      </c>
      <c r="B14" s="183">
        <v>207</v>
      </c>
      <c r="C14" s="182"/>
      <c r="D14" s="28"/>
      <c r="E14" s="74"/>
      <c r="F14" s="2"/>
      <c r="G14" s="2"/>
      <c r="H14" s="2"/>
    </row>
    <row r="15" spans="1:10" ht="15" x14ac:dyDescent="0.25">
      <c r="A15" s="73">
        <v>2008</v>
      </c>
      <c r="B15" s="183">
        <v>190</v>
      </c>
      <c r="C15" s="182"/>
      <c r="D15" s="28"/>
      <c r="E15" s="74"/>
      <c r="F15" s="2"/>
      <c r="G15" s="2"/>
      <c r="H15" s="2"/>
    </row>
    <row r="16" spans="1:10" ht="15" x14ac:dyDescent="0.25">
      <c r="A16" s="73">
        <v>2009</v>
      </c>
      <c r="B16" s="183">
        <v>187</v>
      </c>
      <c r="C16" s="182"/>
      <c r="D16" s="28"/>
      <c r="E16" s="74"/>
      <c r="F16" s="2"/>
      <c r="G16" s="2"/>
      <c r="H16" s="2"/>
    </row>
    <row r="17" spans="1:8" ht="15" x14ac:dyDescent="0.25">
      <c r="A17" s="68" t="s">
        <v>122</v>
      </c>
      <c r="B17" s="69">
        <v>221.6</v>
      </c>
      <c r="C17" s="184"/>
      <c r="D17" s="80">
        <v>100</v>
      </c>
      <c r="E17" s="185"/>
      <c r="F17" s="2"/>
      <c r="G17" s="2"/>
      <c r="H17" s="2"/>
    </row>
    <row r="18" spans="1:8" ht="15" x14ac:dyDescent="0.2">
      <c r="A18" s="78">
        <v>2010</v>
      </c>
      <c r="B18" s="69">
        <v>166</v>
      </c>
      <c r="C18" s="186">
        <v>195.84026571014496</v>
      </c>
      <c r="D18" s="80">
        <v>74.909747292418771</v>
      </c>
      <c r="E18" s="81">
        <v>88.375571168837979</v>
      </c>
      <c r="F18" s="2"/>
      <c r="G18" s="2"/>
      <c r="H18" s="2"/>
    </row>
    <row r="19" spans="1:8" ht="15" x14ac:dyDescent="0.25">
      <c r="A19" s="73">
        <v>2011</v>
      </c>
      <c r="B19" s="187">
        <v>174</v>
      </c>
      <c r="C19" s="188">
        <v>187.99199010439605</v>
      </c>
      <c r="D19" s="30">
        <v>78.519855595667877</v>
      </c>
      <c r="E19" s="75">
        <v>84.833930552525288</v>
      </c>
      <c r="F19" s="2"/>
      <c r="G19" s="2"/>
      <c r="H19" s="2"/>
    </row>
    <row r="20" spans="1:8" ht="15" x14ac:dyDescent="0.25">
      <c r="A20" s="73">
        <v>2012</v>
      </c>
      <c r="B20" s="189">
        <v>195</v>
      </c>
      <c r="C20" s="188">
        <v>180.45823322011853</v>
      </c>
      <c r="D20" s="190">
        <v>87.996389891696765</v>
      </c>
      <c r="E20" s="75">
        <v>81.434220767201509</v>
      </c>
      <c r="F20" s="2"/>
      <c r="G20" s="2"/>
      <c r="H20" s="2"/>
    </row>
    <row r="21" spans="1:8" ht="15" x14ac:dyDescent="0.25">
      <c r="A21" s="73">
        <v>2013</v>
      </c>
      <c r="B21" s="187">
        <v>158</v>
      </c>
      <c r="C21" s="188">
        <v>173.22639075655593</v>
      </c>
      <c r="D21" s="190">
        <v>71.299638989169679</v>
      </c>
      <c r="E21" s="75">
        <v>78.170753951514413</v>
      </c>
      <c r="F21" s="2"/>
      <c r="G21" s="2"/>
      <c r="H21" s="2"/>
    </row>
    <row r="22" spans="1:8" ht="15" x14ac:dyDescent="0.25">
      <c r="A22" s="73">
        <v>2014</v>
      </c>
      <c r="B22" s="187">
        <v>169</v>
      </c>
      <c r="C22" s="188">
        <v>166.2843635288213</v>
      </c>
      <c r="D22" s="190">
        <v>76.263537906137188</v>
      </c>
      <c r="E22" s="75">
        <v>75.038070184486145</v>
      </c>
      <c r="F22" s="2"/>
      <c r="G22" s="2"/>
      <c r="H22" s="2"/>
    </row>
    <row r="23" spans="1:8" ht="15" x14ac:dyDescent="0.25">
      <c r="A23" s="82">
        <v>2015</v>
      </c>
      <c r="B23" s="187">
        <v>134</v>
      </c>
      <c r="C23" s="188">
        <v>159.62053722543854</v>
      </c>
      <c r="D23" s="190">
        <v>60.469314079422389</v>
      </c>
      <c r="E23" s="75">
        <v>72.030928350829669</v>
      </c>
      <c r="F23" s="2"/>
      <c r="G23" s="2"/>
      <c r="H23" s="2"/>
    </row>
    <row r="24" spans="1:8" ht="15" x14ac:dyDescent="0.25">
      <c r="A24" s="83">
        <v>2016</v>
      </c>
      <c r="B24" s="187">
        <v>148</v>
      </c>
      <c r="C24" s="188">
        <v>153.22376297709735</v>
      </c>
      <c r="D24" s="190">
        <v>66.787003610108314</v>
      </c>
      <c r="E24" s="75">
        <v>69.144297372336354</v>
      </c>
      <c r="F24" s="2"/>
      <c r="G24" s="2"/>
      <c r="H24" s="2"/>
    </row>
    <row r="25" spans="1:8" s="2" customFormat="1" ht="15" x14ac:dyDescent="0.25">
      <c r="A25" s="82">
        <v>2017</v>
      </c>
      <c r="B25" s="187">
        <v>189</v>
      </c>
      <c r="C25" s="188">
        <v>147.08333870411334</v>
      </c>
      <c r="D25" s="190">
        <v>85.288808664259932</v>
      </c>
      <c r="E25" s="75">
        <v>66.373347790664866</v>
      </c>
    </row>
    <row r="26" spans="1:8" ht="15" x14ac:dyDescent="0.25">
      <c r="A26" s="83">
        <v>2018</v>
      </c>
      <c r="B26" s="187"/>
      <c r="C26" s="188">
        <v>141.18899121138625</v>
      </c>
      <c r="D26" s="190"/>
      <c r="E26" s="75">
        <v>63.713443687448667</v>
      </c>
      <c r="F26" s="2"/>
      <c r="G26" s="2"/>
      <c r="H26" s="2"/>
    </row>
    <row r="27" spans="1:8" ht="15" x14ac:dyDescent="0.25">
      <c r="A27" s="82">
        <v>2019</v>
      </c>
      <c r="B27" s="187"/>
      <c r="C27" s="188">
        <v>135.5308590009007</v>
      </c>
      <c r="D27" s="190"/>
      <c r="E27" s="75">
        <v>61.160134928204293</v>
      </c>
      <c r="F27" s="2"/>
      <c r="G27" s="2"/>
      <c r="H27" s="2"/>
    </row>
    <row r="28" spans="1:8" ht="15.75" thickBot="1" x14ac:dyDescent="0.3">
      <c r="A28" s="84">
        <v>2020</v>
      </c>
      <c r="B28" s="191"/>
      <c r="C28" s="192">
        <v>133.29578439988285</v>
      </c>
      <c r="D28" s="191"/>
      <c r="E28" s="88">
        <v>60.151527256264828</v>
      </c>
      <c r="F28" s="2"/>
      <c r="G28" s="2"/>
      <c r="H28" s="2"/>
    </row>
    <row r="29" spans="1:8" ht="13.5" thickTop="1" x14ac:dyDescent="0.2">
      <c r="A29" s="193" t="s">
        <v>123</v>
      </c>
      <c r="B29" s="2"/>
      <c r="C29" s="2"/>
      <c r="D29" s="2"/>
      <c r="E29" s="2"/>
      <c r="F29" s="2"/>
      <c r="G29" s="2"/>
      <c r="H29" s="2"/>
    </row>
    <row r="30" spans="1:8" x14ac:dyDescent="0.2">
      <c r="A30" s="2"/>
      <c r="B30" s="2"/>
      <c r="C30" s="2"/>
      <c r="D30" s="2"/>
      <c r="E30" s="2"/>
      <c r="F30" s="2"/>
      <c r="G30" s="2"/>
      <c r="H30" s="2"/>
    </row>
    <row r="31" spans="1:8" x14ac:dyDescent="0.2">
      <c r="A31" s="2"/>
      <c r="B31" s="2"/>
      <c r="C31" s="2"/>
      <c r="D31" s="2"/>
      <c r="E31" s="2"/>
      <c r="F31" s="2"/>
      <c r="G31" s="2"/>
      <c r="H31" s="2"/>
    </row>
    <row r="32" spans="1:8" x14ac:dyDescent="0.2">
      <c r="A32" s="2"/>
      <c r="B32" s="2"/>
      <c r="C32" s="2"/>
      <c r="D32" s="2"/>
      <c r="E32" s="2"/>
      <c r="F32" s="2"/>
      <c r="G32" s="2"/>
      <c r="H32" s="2"/>
    </row>
    <row r="33" spans="1:8" x14ac:dyDescent="0.2">
      <c r="A33" s="2"/>
      <c r="B33" s="2"/>
      <c r="C33" s="2"/>
      <c r="D33" s="2"/>
      <c r="E33" s="2"/>
      <c r="F33" s="2"/>
      <c r="G33" s="2"/>
      <c r="H33" s="2"/>
    </row>
    <row r="34" spans="1:8" x14ac:dyDescent="0.2">
      <c r="A34" s="2"/>
      <c r="B34" s="2"/>
      <c r="C34" s="2"/>
      <c r="D34" s="2"/>
      <c r="E34" s="2"/>
      <c r="F34" s="2"/>
      <c r="G34" s="2"/>
      <c r="H34" s="2"/>
    </row>
    <row r="35" spans="1:8" x14ac:dyDescent="0.2">
      <c r="A35" s="2"/>
      <c r="B35" s="2"/>
      <c r="C35" s="2"/>
      <c r="D35" s="2"/>
      <c r="E35" s="2"/>
      <c r="F35" s="2"/>
      <c r="G35" s="2"/>
      <c r="H35" s="2"/>
    </row>
    <row r="36" spans="1:8" x14ac:dyDescent="0.2">
      <c r="A36" s="2"/>
      <c r="B36" s="2"/>
      <c r="C36" s="2"/>
      <c r="D36" s="2"/>
      <c r="E36" s="2"/>
      <c r="F36" s="2"/>
      <c r="G36" s="2"/>
      <c r="H36" s="2"/>
    </row>
    <row r="37" spans="1:8" x14ac:dyDescent="0.2">
      <c r="A37" s="2"/>
      <c r="B37" s="2"/>
      <c r="C37" s="2"/>
      <c r="D37" s="2"/>
      <c r="E37" s="2"/>
      <c r="F37" s="2"/>
      <c r="G37" s="2"/>
      <c r="H37" s="2"/>
    </row>
    <row r="38" spans="1:8" x14ac:dyDescent="0.2">
      <c r="A38" s="2"/>
      <c r="B38" s="2"/>
      <c r="C38" s="2"/>
      <c r="D38" s="2"/>
      <c r="E38" s="2"/>
      <c r="F38" s="2"/>
      <c r="G38" s="2"/>
      <c r="H38" s="2"/>
    </row>
    <row r="39" spans="1:8" x14ac:dyDescent="0.2">
      <c r="A39" s="2"/>
      <c r="B39" s="2"/>
      <c r="C39" s="2"/>
      <c r="D39" s="2"/>
      <c r="E39" s="2"/>
      <c r="F39" s="2"/>
      <c r="G39" s="2"/>
      <c r="H39" s="2"/>
    </row>
    <row r="40" spans="1:8" x14ac:dyDescent="0.2">
      <c r="A40" s="2"/>
      <c r="B40" s="2"/>
      <c r="C40" s="2"/>
      <c r="D40" s="2"/>
      <c r="E40" s="2"/>
      <c r="F40" s="2"/>
      <c r="G40" s="2"/>
      <c r="H40" s="2"/>
    </row>
    <row r="41" spans="1:8" x14ac:dyDescent="0.2">
      <c r="A41" s="2"/>
      <c r="B41" s="2"/>
      <c r="C41" s="2"/>
      <c r="D41" s="2"/>
      <c r="E41" s="2"/>
      <c r="F41" s="2"/>
      <c r="G41" s="2"/>
      <c r="H41" s="2"/>
    </row>
    <row r="42" spans="1:8" x14ac:dyDescent="0.2">
      <c r="A42" s="2"/>
      <c r="B42" s="2"/>
      <c r="C42" s="2"/>
      <c r="D42" s="2"/>
      <c r="E42" s="2"/>
      <c r="F42" s="2"/>
      <c r="G42" s="2"/>
      <c r="H42" s="2"/>
    </row>
    <row r="43" spans="1:8" x14ac:dyDescent="0.2">
      <c r="A43" s="2"/>
      <c r="B43" s="2"/>
      <c r="C43" s="2"/>
      <c r="D43" s="2"/>
      <c r="E43" s="2"/>
      <c r="F43" s="2"/>
      <c r="G43" s="2"/>
      <c r="H43" s="2"/>
    </row>
    <row r="44" spans="1:8" x14ac:dyDescent="0.2">
      <c r="A44" s="2"/>
      <c r="B44" s="2"/>
      <c r="C44" s="2"/>
      <c r="D44" s="2"/>
      <c r="E44" s="2"/>
      <c r="F44" s="2"/>
      <c r="G44" s="2"/>
      <c r="H44" s="2"/>
    </row>
    <row r="45" spans="1:8" x14ac:dyDescent="0.2">
      <c r="A45" s="2"/>
      <c r="B45" s="2"/>
      <c r="C45" s="2"/>
      <c r="D45" s="2"/>
      <c r="E45" s="2"/>
      <c r="F45" s="2"/>
      <c r="G45" s="2"/>
      <c r="H45" s="2"/>
    </row>
    <row r="46" spans="1:8" x14ac:dyDescent="0.2">
      <c r="A46" s="2"/>
      <c r="B46" s="2"/>
      <c r="C46" s="2"/>
      <c r="D46" s="2"/>
      <c r="E46" s="2"/>
      <c r="F46" s="2"/>
      <c r="G46" s="2"/>
      <c r="H46" s="2"/>
    </row>
    <row r="47" spans="1:8" x14ac:dyDescent="0.2">
      <c r="A47" s="2"/>
      <c r="B47" s="2"/>
      <c r="C47" s="2"/>
      <c r="D47" s="2"/>
      <c r="E47" s="2"/>
      <c r="F47" s="2"/>
      <c r="G47" s="2"/>
      <c r="H47" s="2"/>
    </row>
    <row r="48" spans="1:8" x14ac:dyDescent="0.2">
      <c r="A48" s="2"/>
      <c r="B48" s="2"/>
      <c r="C48" s="2"/>
      <c r="D48" s="2"/>
      <c r="E48" s="2"/>
      <c r="F48" s="2"/>
      <c r="G48" s="2"/>
      <c r="H48" s="2"/>
    </row>
    <row r="49" spans="1:8" x14ac:dyDescent="0.2">
      <c r="A49" s="2"/>
      <c r="B49" s="2"/>
      <c r="C49" s="2"/>
      <c r="D49" s="2"/>
      <c r="E49" s="2"/>
      <c r="F49" s="2"/>
      <c r="G49" s="2"/>
      <c r="H49" s="2"/>
    </row>
    <row r="50" spans="1:8" x14ac:dyDescent="0.2">
      <c r="A50" s="2"/>
      <c r="B50" s="2"/>
      <c r="C50" s="2"/>
      <c r="D50" s="2"/>
      <c r="E50" s="2"/>
      <c r="F50" s="2"/>
      <c r="G50" s="2"/>
      <c r="H50" s="2"/>
    </row>
    <row r="51" spans="1:8" x14ac:dyDescent="0.2">
      <c r="A51" s="2"/>
      <c r="B51" s="2"/>
      <c r="C51" s="2"/>
      <c r="D51" s="2"/>
      <c r="E51" s="2"/>
      <c r="F51" s="2"/>
      <c r="G51" s="2"/>
      <c r="H51" s="2"/>
    </row>
    <row r="52" spans="1:8" x14ac:dyDescent="0.2">
      <c r="A52" s="2"/>
      <c r="B52" s="2"/>
      <c r="C52" s="2"/>
      <c r="D52" s="2"/>
      <c r="E52" s="2"/>
      <c r="F52" s="2"/>
      <c r="G52" s="2"/>
      <c r="H52" s="2"/>
    </row>
    <row r="53" spans="1:8" x14ac:dyDescent="0.2">
      <c r="A53" s="2"/>
      <c r="B53" s="2"/>
      <c r="C53" s="2"/>
      <c r="D53" s="2"/>
      <c r="E53" s="2"/>
      <c r="F53" s="2"/>
      <c r="G53" s="2"/>
      <c r="H53" s="2"/>
    </row>
    <row r="54" spans="1:8" x14ac:dyDescent="0.2">
      <c r="A54" s="2"/>
      <c r="B54" s="2"/>
      <c r="C54" s="2"/>
      <c r="D54" s="2"/>
      <c r="E54" s="2"/>
      <c r="F54" s="2"/>
      <c r="G54" s="2"/>
      <c r="H54" s="2"/>
    </row>
    <row r="55" spans="1:8" x14ac:dyDescent="0.2">
      <c r="A55" s="2"/>
      <c r="B55" s="2"/>
      <c r="C55" s="2"/>
      <c r="D55" s="2"/>
      <c r="E55" s="2"/>
      <c r="F55" s="2"/>
      <c r="G55" s="2"/>
      <c r="H55" s="2"/>
    </row>
  </sheetData>
  <mergeCells count="3">
    <mergeCell ref="B5:C5"/>
    <mergeCell ref="D5:E5"/>
    <mergeCell ref="A3:G3"/>
  </mergeCells>
  <pageMargins left="0.70866141732283472" right="0.70866141732283472" top="0.74803149606299213" bottom="0.74803149606299213" header="0.31496062992125984" footer="0.31496062992125984"/>
  <pageSetup paperSize="9" scale="93" orientation="portrait" r:id="rId1"/>
  <headerFooter>
    <oddHeader>&amp;C&amp;"Calibri,Regular"&amp;13SRAD Report No.2024 Transport Statistics Manchester 2018</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pageSetUpPr fitToPage="1"/>
  </sheetPr>
  <dimension ref="A1:J30"/>
  <sheetViews>
    <sheetView zoomScaleNormal="100" zoomScaleSheetLayoutView="100" workbookViewId="0"/>
  </sheetViews>
  <sheetFormatPr defaultRowHeight="12.75" x14ac:dyDescent="0.2"/>
  <cols>
    <col min="1" max="1" width="22.7109375" style="2" customWidth="1"/>
    <col min="2" max="2" width="13.42578125" style="2" customWidth="1"/>
    <col min="3" max="3" width="13.5703125" style="2" customWidth="1"/>
    <col min="4" max="4" width="13.140625" style="2" customWidth="1"/>
    <col min="5" max="5" width="13" style="2" customWidth="1"/>
    <col min="6" max="6" width="9.28515625" style="2" customWidth="1"/>
    <col min="7" max="7" width="7.140625" style="2" customWidth="1"/>
    <col min="8" max="8" width="5.5703125" style="2" customWidth="1"/>
    <col min="9" max="16384" width="9.140625" style="2"/>
  </cols>
  <sheetData>
    <row r="1" spans="1:10" ht="15" x14ac:dyDescent="0.2">
      <c r="A1" s="25" t="s">
        <v>617</v>
      </c>
      <c r="B1" s="26"/>
      <c r="C1" s="27"/>
      <c r="D1" s="27"/>
    </row>
    <row r="3" spans="1:10" ht="74.25" customHeight="1" thickBot="1" x14ac:dyDescent="0.25">
      <c r="A3" s="1103" t="s">
        <v>163</v>
      </c>
      <c r="B3" s="956"/>
      <c r="C3" s="956"/>
      <c r="D3" s="956"/>
      <c r="E3" s="956"/>
      <c r="F3" s="956"/>
      <c r="G3" s="956"/>
      <c r="H3" s="616"/>
      <c r="I3" s="616"/>
      <c r="J3" s="616"/>
    </row>
    <row r="4" spans="1:10" ht="16.5" thickTop="1" thickBot="1" x14ac:dyDescent="0.25">
      <c r="A4" s="619" t="s">
        <v>616</v>
      </c>
      <c r="B4" s="59"/>
      <c r="C4" s="60"/>
      <c r="D4" s="60"/>
      <c r="E4" s="61"/>
    </row>
    <row r="5" spans="1:10" ht="26.25" customHeight="1" x14ac:dyDescent="0.2">
      <c r="A5" s="62"/>
      <c r="B5" s="1098" t="s">
        <v>281</v>
      </c>
      <c r="C5" s="1099"/>
      <c r="D5" s="1100" t="s">
        <v>93</v>
      </c>
      <c r="E5" s="1101"/>
    </row>
    <row r="6" spans="1:10" ht="26.25" customHeight="1" x14ac:dyDescent="0.2">
      <c r="A6" s="63" t="s">
        <v>1</v>
      </c>
      <c r="B6" s="64" t="s">
        <v>120</v>
      </c>
      <c r="C6" s="65" t="s">
        <v>121</v>
      </c>
      <c r="D6" s="66" t="s">
        <v>120</v>
      </c>
      <c r="E6" s="67" t="s">
        <v>121</v>
      </c>
    </row>
    <row r="7" spans="1:10" ht="15" x14ac:dyDescent="0.2">
      <c r="A7" s="68">
        <v>2000</v>
      </c>
      <c r="B7" s="69">
        <v>627.91634152278812</v>
      </c>
      <c r="C7" s="70"/>
      <c r="D7" s="71"/>
      <c r="E7" s="72"/>
    </row>
    <row r="8" spans="1:10" ht="15" x14ac:dyDescent="0.2">
      <c r="A8" s="73">
        <v>2001</v>
      </c>
      <c r="B8" s="29">
        <v>720.65189712248537</v>
      </c>
      <c r="C8" s="31"/>
      <c r="D8" s="28"/>
      <c r="E8" s="74"/>
    </row>
    <row r="9" spans="1:10" ht="15" x14ac:dyDescent="0.2">
      <c r="A9" s="73">
        <v>2002</v>
      </c>
      <c r="B9" s="29">
        <v>632.25195358749704</v>
      </c>
      <c r="C9" s="31"/>
      <c r="D9" s="28"/>
      <c r="E9" s="75"/>
    </row>
    <row r="10" spans="1:10" ht="15" x14ac:dyDescent="0.2">
      <c r="A10" s="73">
        <v>2003</v>
      </c>
      <c r="B10" s="29">
        <v>652.42628279544931</v>
      </c>
      <c r="C10" s="31"/>
      <c r="D10" s="28"/>
      <c r="E10" s="75"/>
    </row>
    <row r="11" spans="1:10" ht="15" x14ac:dyDescent="0.2">
      <c r="A11" s="73">
        <v>2004</v>
      </c>
      <c r="B11" s="29">
        <v>617.84897025171631</v>
      </c>
      <c r="C11" s="32"/>
      <c r="D11" s="30"/>
      <c r="E11" s="75"/>
    </row>
    <row r="12" spans="1:10" ht="15" x14ac:dyDescent="0.2">
      <c r="A12" s="73">
        <v>2005</v>
      </c>
      <c r="B12" s="29">
        <v>643.69900271985489</v>
      </c>
      <c r="C12" s="32"/>
      <c r="D12" s="30"/>
      <c r="E12" s="75"/>
    </row>
    <row r="13" spans="1:10" ht="15" x14ac:dyDescent="0.2">
      <c r="A13" s="73">
        <v>2006</v>
      </c>
      <c r="B13" s="29">
        <v>530.97345132743362</v>
      </c>
      <c r="C13" s="32"/>
      <c r="D13" s="30"/>
      <c r="E13" s="75"/>
    </row>
    <row r="14" spans="1:10" ht="15" x14ac:dyDescent="0.2">
      <c r="A14" s="73">
        <v>2007</v>
      </c>
      <c r="B14" s="29">
        <v>451.86640471512771</v>
      </c>
      <c r="C14" s="31"/>
      <c r="D14" s="28"/>
      <c r="E14" s="74"/>
    </row>
    <row r="15" spans="1:10" ht="15" x14ac:dyDescent="0.2">
      <c r="A15" s="73">
        <v>2008</v>
      </c>
      <c r="B15" s="29">
        <v>401.52155536770925</v>
      </c>
      <c r="C15" s="31"/>
      <c r="D15" s="28"/>
      <c r="E15" s="74"/>
    </row>
    <row r="16" spans="1:10" ht="15" x14ac:dyDescent="0.2">
      <c r="A16" s="73">
        <v>2009</v>
      </c>
      <c r="B16" s="29">
        <v>386.52335675899133</v>
      </c>
      <c r="C16" s="31"/>
      <c r="D16" s="28"/>
      <c r="E16" s="74"/>
    </row>
    <row r="17" spans="1:5" ht="15" x14ac:dyDescent="0.2">
      <c r="A17" s="68" t="s">
        <v>122</v>
      </c>
      <c r="B17" s="69">
        <v>480.00693150803625</v>
      </c>
      <c r="C17" s="76"/>
      <c r="D17" s="71">
        <v>100</v>
      </c>
      <c r="E17" s="77"/>
    </row>
    <row r="18" spans="1:5" ht="15" x14ac:dyDescent="0.2">
      <c r="A18" s="78">
        <v>2010</v>
      </c>
      <c r="B18" s="79">
        <v>332.79871692060942</v>
      </c>
      <c r="C18" s="76">
        <v>414.76407277570019</v>
      </c>
      <c r="D18" s="80">
        <v>69.332064825617564</v>
      </c>
      <c r="E18" s="81">
        <v>86.407934042251682</v>
      </c>
    </row>
    <row r="19" spans="1:5" ht="15" x14ac:dyDescent="0.2">
      <c r="A19" s="73">
        <v>2011</v>
      </c>
      <c r="B19" s="33">
        <v>348.83720930232556</v>
      </c>
      <c r="C19" s="32">
        <v>395.32565142839297</v>
      </c>
      <c r="D19" s="30">
        <v>72.673369154563005</v>
      </c>
      <c r="E19" s="75">
        <v>82.358321407234598</v>
      </c>
    </row>
    <row r="20" spans="1:5" ht="15" x14ac:dyDescent="0.2">
      <c r="A20" s="73">
        <v>2012</v>
      </c>
      <c r="B20" s="33">
        <v>387.75104394511828</v>
      </c>
      <c r="C20" s="32">
        <v>376.79823527482569</v>
      </c>
      <c r="D20" s="30">
        <v>80.780300969180189</v>
      </c>
      <c r="E20" s="75">
        <v>78.498498780223841</v>
      </c>
    </row>
    <row r="21" spans="1:5" ht="15" x14ac:dyDescent="0.2">
      <c r="A21" s="73">
        <v>2013</v>
      </c>
      <c r="B21" s="33">
        <v>309.33567227647558</v>
      </c>
      <c r="C21" s="32">
        <v>359.13912895161525</v>
      </c>
      <c r="D21" s="30">
        <v>64.444001111533254</v>
      </c>
      <c r="E21" s="75">
        <v>74.819571422293635</v>
      </c>
    </row>
    <row r="22" spans="1:5" ht="15" x14ac:dyDescent="0.2">
      <c r="A22" s="73">
        <v>2014</v>
      </c>
      <c r="B22" s="33">
        <v>328.52724540596444</v>
      </c>
      <c r="C22" s="32">
        <v>342.30763806536942</v>
      </c>
      <c r="D22" s="30">
        <v>68.442187777128851</v>
      </c>
      <c r="E22" s="75">
        <v>71.31306145724659</v>
      </c>
    </row>
    <row r="23" spans="1:5" ht="15" x14ac:dyDescent="0.2">
      <c r="A23" s="82">
        <v>2015</v>
      </c>
      <c r="B23" s="33">
        <v>257.58580586872733</v>
      </c>
      <c r="C23" s="32">
        <v>326.26497541480131</v>
      </c>
      <c r="D23" s="30">
        <v>53.662934628771055</v>
      </c>
      <c r="E23" s="75">
        <v>67.97088833483626</v>
      </c>
    </row>
    <row r="24" spans="1:5" ht="15" x14ac:dyDescent="0.2">
      <c r="A24" s="83">
        <v>2016</v>
      </c>
      <c r="B24" s="33">
        <v>279.09151938931763</v>
      </c>
      <c r="C24" s="32">
        <v>310.97417160785852</v>
      </c>
      <c r="D24" s="30">
        <v>58.143226913931578</v>
      </c>
      <c r="E24" s="75">
        <v>64.785350209604673</v>
      </c>
    </row>
    <row r="25" spans="1:5" ht="15" x14ac:dyDescent="0.2">
      <c r="A25" s="82">
        <v>2017</v>
      </c>
      <c r="B25" s="33">
        <v>349.18329906163916</v>
      </c>
      <c r="C25" s="32">
        <v>296.39998986788805</v>
      </c>
      <c r="D25" s="30">
        <v>72.745470146568735</v>
      </c>
      <c r="E25" s="75">
        <v>61.749106192422921</v>
      </c>
    </row>
    <row r="26" spans="1:5" ht="15" x14ac:dyDescent="0.2">
      <c r="A26" s="83">
        <v>2018</v>
      </c>
      <c r="B26" s="33"/>
      <c r="C26" s="32">
        <v>282.50884483251417</v>
      </c>
      <c r="D26" s="30"/>
      <c r="E26" s="75">
        <v>58.855159433835055</v>
      </c>
    </row>
    <row r="27" spans="1:5" ht="15" x14ac:dyDescent="0.2">
      <c r="A27" s="82">
        <v>2019</v>
      </c>
      <c r="B27" s="33"/>
      <c r="C27" s="32">
        <v>269.26872515810544</v>
      </c>
      <c r="D27" s="30"/>
      <c r="E27" s="75">
        <v>56.096841000221545</v>
      </c>
    </row>
    <row r="28" spans="1:5" ht="15.75" thickBot="1" x14ac:dyDescent="0.25">
      <c r="A28" s="84">
        <v>2020</v>
      </c>
      <c r="B28" s="85"/>
      <c r="C28" s="86">
        <v>264.00381232941999</v>
      </c>
      <c r="D28" s="87"/>
      <c r="E28" s="88">
        <v>55.000000000000014</v>
      </c>
    </row>
    <row r="29" spans="1:5" ht="13.5" thickTop="1" x14ac:dyDescent="0.2">
      <c r="A29" s="2" t="s">
        <v>280</v>
      </c>
    </row>
    <row r="30" spans="1:5" x14ac:dyDescent="0.2">
      <c r="A30" s="2" t="s">
        <v>279</v>
      </c>
    </row>
  </sheetData>
  <mergeCells count="3">
    <mergeCell ref="B5:C5"/>
    <mergeCell ref="D5:E5"/>
    <mergeCell ref="A3:G3"/>
  </mergeCells>
  <pageMargins left="0.70866141732283472" right="0.70866141732283472" top="0.74803149606299213" bottom="0.74803149606299213" header="0.31496062992125984" footer="0.31496062992125984"/>
  <pageSetup paperSize="9" scale="88" orientation="portrait" r:id="rId1"/>
  <headerFooter>
    <oddHeader>&amp;C&amp;"Calibri,Regular"&amp;13SRAD Report 1957 Transport Statistics Manchester 2017</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O114"/>
  <sheetViews>
    <sheetView zoomScaleNormal="100" workbookViewId="0">
      <selection activeCell="N5" sqref="N5"/>
    </sheetView>
  </sheetViews>
  <sheetFormatPr defaultRowHeight="12.75" x14ac:dyDescent="0.2"/>
  <cols>
    <col min="1" max="16384" width="9.140625" style="2"/>
  </cols>
  <sheetData>
    <row r="1" spans="1:15" ht="15" x14ac:dyDescent="0.2">
      <c r="A1" s="34"/>
      <c r="B1" s="35"/>
      <c r="C1" s="36"/>
      <c r="D1" s="36"/>
      <c r="E1" s="36"/>
      <c r="F1" s="36"/>
      <c r="G1" s="36"/>
      <c r="H1" s="36"/>
      <c r="I1" s="36"/>
      <c r="J1" s="37"/>
      <c r="K1" s="37"/>
      <c r="L1" s="37"/>
      <c r="M1" s="24"/>
      <c r="N1" s="24"/>
      <c r="O1" s="24"/>
    </row>
    <row r="2" spans="1:15" ht="13.5" thickBot="1" x14ac:dyDescent="0.25">
      <c r="A2" s="37"/>
      <c r="B2" s="37"/>
      <c r="C2" s="37"/>
      <c r="D2" s="37"/>
      <c r="E2" s="37"/>
      <c r="F2" s="37"/>
      <c r="G2" s="37"/>
      <c r="H2" s="37"/>
      <c r="I2" s="37"/>
      <c r="J2" s="37"/>
      <c r="K2" s="37"/>
      <c r="L2" s="37"/>
      <c r="M2" s="24"/>
      <c r="N2" s="24"/>
      <c r="O2" s="24"/>
    </row>
    <row r="3" spans="1:15" ht="16.5" thickTop="1" thickBot="1" x14ac:dyDescent="0.25">
      <c r="A3" s="1104" t="s">
        <v>619</v>
      </c>
      <c r="B3" s="1105"/>
      <c r="C3" s="1105"/>
      <c r="D3" s="1105"/>
      <c r="E3" s="1106"/>
      <c r="F3" s="35"/>
      <c r="G3" s="35"/>
      <c r="H3" s="35"/>
      <c r="I3" s="35"/>
      <c r="J3" s="38"/>
      <c r="K3" s="38"/>
      <c r="L3" s="38"/>
      <c r="M3" s="39"/>
      <c r="N3" s="39"/>
      <c r="O3" s="39"/>
    </row>
    <row r="4" spans="1:15" ht="15" x14ac:dyDescent="0.2">
      <c r="A4" s="620" t="s">
        <v>272</v>
      </c>
      <c r="B4" s="621">
        <v>2015</v>
      </c>
      <c r="C4" s="622">
        <v>2016</v>
      </c>
      <c r="D4" s="622">
        <v>2017</v>
      </c>
      <c r="E4" s="623" t="s">
        <v>17</v>
      </c>
      <c r="F4" s="40"/>
      <c r="G4" s="40"/>
      <c r="H4" s="40"/>
      <c r="I4" s="37"/>
      <c r="J4" s="37"/>
      <c r="K4" s="24"/>
      <c r="L4" s="24"/>
      <c r="M4" s="24"/>
      <c r="N4" s="24"/>
      <c r="O4" s="24"/>
    </row>
    <row r="5" spans="1:15" ht="15" x14ac:dyDescent="0.2">
      <c r="A5" s="624" t="s">
        <v>273</v>
      </c>
      <c r="B5" s="625">
        <v>11</v>
      </c>
      <c r="C5" s="625">
        <v>9</v>
      </c>
      <c r="D5" s="626">
        <v>10</v>
      </c>
      <c r="E5" s="627">
        <f>SUM(B5:D5)</f>
        <v>30</v>
      </c>
      <c r="F5" s="35"/>
      <c r="G5" s="35"/>
      <c r="H5" s="35"/>
      <c r="I5" s="37"/>
      <c r="J5" s="37"/>
      <c r="K5" s="24"/>
      <c r="L5" s="24"/>
      <c r="M5" s="24"/>
      <c r="N5" s="24"/>
      <c r="O5" s="24"/>
    </row>
    <row r="6" spans="1:15" ht="15" x14ac:dyDescent="0.2">
      <c r="A6" s="624" t="s">
        <v>274</v>
      </c>
      <c r="B6" s="628">
        <v>116</v>
      </c>
      <c r="C6" s="628">
        <v>128</v>
      </c>
      <c r="D6" s="629">
        <v>168</v>
      </c>
      <c r="E6" s="627">
        <f t="shared" ref="E6:E8" si="0">SUM(B6:D6)</f>
        <v>412</v>
      </c>
      <c r="F6" s="41"/>
      <c r="G6" s="41"/>
      <c r="H6" s="41"/>
      <c r="I6" s="37"/>
      <c r="J6" s="37"/>
      <c r="K6" s="24"/>
      <c r="L6" s="24"/>
      <c r="M6" s="24"/>
      <c r="N6" s="24"/>
      <c r="O6" s="24"/>
    </row>
    <row r="7" spans="1:15" ht="15" x14ac:dyDescent="0.2">
      <c r="A7" s="630" t="s">
        <v>275</v>
      </c>
      <c r="B7" s="628">
        <v>596</v>
      </c>
      <c r="C7" s="628">
        <v>576</v>
      </c>
      <c r="D7" s="629">
        <v>875</v>
      </c>
      <c r="E7" s="627">
        <f t="shared" si="0"/>
        <v>2047</v>
      </c>
      <c r="F7" s="41"/>
      <c r="G7" s="41"/>
      <c r="H7" s="41"/>
      <c r="I7" s="37"/>
      <c r="J7" s="37"/>
      <c r="K7" s="24"/>
      <c r="L7" s="24"/>
      <c r="M7" s="24"/>
      <c r="N7" s="24"/>
      <c r="O7" s="24"/>
    </row>
    <row r="8" spans="1:15" ht="15.75" thickBot="1" x14ac:dyDescent="0.25">
      <c r="A8" s="631" t="s">
        <v>17</v>
      </c>
      <c r="B8" s="632">
        <v>723</v>
      </c>
      <c r="C8" s="632">
        <v>713</v>
      </c>
      <c r="D8" s="632">
        <v>1053</v>
      </c>
      <c r="E8" s="633">
        <f t="shared" si="0"/>
        <v>2489</v>
      </c>
      <c r="F8" s="40"/>
      <c r="G8" s="40"/>
      <c r="H8" s="40"/>
      <c r="I8" s="37"/>
      <c r="J8" s="37"/>
      <c r="K8" s="24"/>
      <c r="L8" s="24"/>
      <c r="M8" s="24"/>
      <c r="N8" s="24"/>
      <c r="O8" s="24"/>
    </row>
    <row r="9" spans="1:15" ht="15.75" thickTop="1" x14ac:dyDescent="0.2">
      <c r="A9" s="42"/>
      <c r="B9" s="43"/>
      <c r="C9" s="40"/>
      <c r="D9" s="40"/>
      <c r="E9" s="40"/>
      <c r="F9" s="40"/>
      <c r="G9" s="40"/>
      <c r="H9" s="40"/>
      <c r="I9" s="40"/>
      <c r="J9" s="40"/>
      <c r="K9" s="37"/>
      <c r="L9" s="37"/>
      <c r="M9" s="24"/>
      <c r="N9" s="24"/>
      <c r="O9" s="24"/>
    </row>
    <row r="10" spans="1:15" ht="15.75" thickBot="1" x14ac:dyDescent="0.25">
      <c r="A10" s="42"/>
      <c r="B10" s="43"/>
      <c r="C10" s="40"/>
      <c r="D10" s="40"/>
      <c r="E10" s="40"/>
      <c r="F10" s="40"/>
      <c r="G10" s="40"/>
      <c r="H10" s="40"/>
      <c r="I10" s="40"/>
      <c r="J10" s="43"/>
      <c r="K10" s="37"/>
      <c r="L10" s="37"/>
      <c r="M10" s="24"/>
      <c r="N10" s="24"/>
      <c r="O10" s="24"/>
    </row>
    <row r="11" spans="1:15" ht="16.5" thickTop="1" thickBot="1" x14ac:dyDescent="0.25">
      <c r="A11" s="1104" t="s">
        <v>620</v>
      </c>
      <c r="B11" s="1105"/>
      <c r="C11" s="1105"/>
      <c r="D11" s="1105"/>
      <c r="E11" s="1105"/>
      <c r="F11" s="1105"/>
      <c r="G11" s="1105"/>
      <c r="H11" s="1105"/>
      <c r="I11" s="1106"/>
      <c r="J11" s="43"/>
      <c r="K11" s="37"/>
      <c r="L11" s="37"/>
      <c r="M11" s="24"/>
      <c r="N11" s="24"/>
      <c r="O11" s="24"/>
    </row>
    <row r="12" spans="1:15" ht="15" x14ac:dyDescent="0.2">
      <c r="A12" s="620"/>
      <c r="B12" s="1107">
        <v>2015</v>
      </c>
      <c r="C12" s="1108"/>
      <c r="D12" s="1107">
        <v>2016</v>
      </c>
      <c r="E12" s="1108"/>
      <c r="F12" s="1107">
        <v>2017</v>
      </c>
      <c r="G12" s="1108"/>
      <c r="H12" s="1107" t="s">
        <v>17</v>
      </c>
      <c r="I12" s="1109"/>
      <c r="J12" s="43"/>
      <c r="K12" s="37"/>
      <c r="L12" s="37"/>
      <c r="M12" s="24"/>
      <c r="N12" s="24"/>
      <c r="O12" s="24"/>
    </row>
    <row r="13" spans="1:15" ht="15" x14ac:dyDescent="0.2">
      <c r="A13" s="620" t="s">
        <v>272</v>
      </c>
      <c r="B13" s="634" t="s">
        <v>276</v>
      </c>
      <c r="C13" s="634" t="s">
        <v>277</v>
      </c>
      <c r="D13" s="635" t="s">
        <v>276</v>
      </c>
      <c r="E13" s="635" t="s">
        <v>277</v>
      </c>
      <c r="F13" s="635" t="s">
        <v>276</v>
      </c>
      <c r="G13" s="635" t="s">
        <v>277</v>
      </c>
      <c r="H13" s="635" t="s">
        <v>276</v>
      </c>
      <c r="I13" s="636" t="s">
        <v>277</v>
      </c>
      <c r="J13" s="43"/>
      <c r="K13" s="37"/>
      <c r="L13" s="37"/>
      <c r="M13" s="24"/>
      <c r="N13" s="24"/>
      <c r="O13" s="24"/>
    </row>
    <row r="14" spans="1:15" ht="15" x14ac:dyDescent="0.2">
      <c r="A14" s="624" t="s">
        <v>273</v>
      </c>
      <c r="B14" s="637">
        <v>0</v>
      </c>
      <c r="C14" s="637">
        <v>11</v>
      </c>
      <c r="D14" s="638">
        <v>1</v>
      </c>
      <c r="E14" s="638">
        <v>8</v>
      </c>
      <c r="F14" s="638">
        <v>0</v>
      </c>
      <c r="G14" s="638">
        <v>10</v>
      </c>
      <c r="H14" s="639">
        <v>1</v>
      </c>
      <c r="I14" s="627">
        <v>29</v>
      </c>
      <c r="J14" s="43"/>
      <c r="K14" s="37"/>
      <c r="L14" s="37"/>
      <c r="M14" s="24"/>
      <c r="N14" s="24"/>
      <c r="O14" s="24"/>
    </row>
    <row r="15" spans="1:15" ht="15" x14ac:dyDescent="0.2">
      <c r="A15" s="624" t="s">
        <v>274</v>
      </c>
      <c r="B15" s="628">
        <v>16</v>
      </c>
      <c r="C15" s="637">
        <v>101</v>
      </c>
      <c r="D15" s="638">
        <v>17</v>
      </c>
      <c r="E15" s="638">
        <v>111</v>
      </c>
      <c r="F15" s="638">
        <v>16</v>
      </c>
      <c r="G15" s="638">
        <v>153</v>
      </c>
      <c r="H15" s="639">
        <v>49</v>
      </c>
      <c r="I15" s="627">
        <v>365</v>
      </c>
      <c r="J15" s="43"/>
      <c r="K15" s="37"/>
      <c r="L15" s="37"/>
      <c r="M15" s="24"/>
      <c r="N15" s="24"/>
      <c r="O15" s="24"/>
    </row>
    <row r="16" spans="1:15" ht="15.75" thickBot="1" x14ac:dyDescent="0.25">
      <c r="A16" s="631" t="s">
        <v>17</v>
      </c>
      <c r="B16" s="632">
        <v>16</v>
      </c>
      <c r="C16" s="632">
        <v>112</v>
      </c>
      <c r="D16" s="632">
        <v>18</v>
      </c>
      <c r="E16" s="632">
        <v>119</v>
      </c>
      <c r="F16" s="632">
        <v>16</v>
      </c>
      <c r="G16" s="632">
        <v>163</v>
      </c>
      <c r="H16" s="632">
        <v>50</v>
      </c>
      <c r="I16" s="640">
        <v>394</v>
      </c>
      <c r="J16" s="40"/>
      <c r="K16" s="37"/>
      <c r="L16" s="37"/>
    </row>
    <row r="17" spans="1:12" ht="15.75" thickTop="1" x14ac:dyDescent="0.2">
      <c r="A17" s="42"/>
      <c r="B17" s="43"/>
      <c r="C17" s="40"/>
      <c r="D17" s="40"/>
      <c r="E17" s="40"/>
      <c r="F17" s="40"/>
      <c r="G17" s="40"/>
      <c r="H17" s="40"/>
      <c r="I17" s="40"/>
      <c r="J17" s="40"/>
      <c r="K17" s="37"/>
      <c r="L17" s="37"/>
    </row>
    <row r="18" spans="1:12" ht="15.75" thickBot="1" x14ac:dyDescent="0.25">
      <c r="A18" s="42"/>
      <c r="B18" s="43"/>
      <c r="C18" s="43"/>
      <c r="D18" s="43"/>
      <c r="E18" s="43"/>
      <c r="F18" s="43"/>
      <c r="G18" s="43"/>
      <c r="H18" s="43"/>
      <c r="I18" s="40"/>
      <c r="J18" s="43"/>
      <c r="K18" s="37"/>
      <c r="L18" s="37"/>
    </row>
    <row r="19" spans="1:12" ht="16.5" thickTop="1" thickBot="1" x14ac:dyDescent="0.25">
      <c r="A19" s="1104" t="s">
        <v>621</v>
      </c>
      <c r="B19" s="1105"/>
      <c r="C19" s="1105"/>
      <c r="D19" s="1105"/>
      <c r="E19" s="1105"/>
      <c r="F19" s="1105"/>
      <c r="G19" s="1105"/>
      <c r="H19" s="1105"/>
      <c r="I19" s="1106"/>
      <c r="J19" s="43"/>
      <c r="K19" s="37"/>
      <c r="L19" s="37"/>
    </row>
    <row r="20" spans="1:12" ht="15" x14ac:dyDescent="0.2">
      <c r="A20" s="620"/>
      <c r="B20" s="1107">
        <v>2015</v>
      </c>
      <c r="C20" s="1108"/>
      <c r="D20" s="1107">
        <v>2016</v>
      </c>
      <c r="E20" s="1108"/>
      <c r="F20" s="1107">
        <v>2017</v>
      </c>
      <c r="G20" s="1108"/>
      <c r="H20" s="1107" t="s">
        <v>17</v>
      </c>
      <c r="I20" s="1109"/>
      <c r="J20" s="43"/>
      <c r="K20" s="37"/>
      <c r="L20" s="37"/>
    </row>
    <row r="21" spans="1:12" ht="15" x14ac:dyDescent="0.2">
      <c r="A21" s="620" t="s">
        <v>272</v>
      </c>
      <c r="B21" s="634" t="s">
        <v>276</v>
      </c>
      <c r="C21" s="634" t="s">
        <v>277</v>
      </c>
      <c r="D21" s="635" t="s">
        <v>276</v>
      </c>
      <c r="E21" s="635" t="s">
        <v>277</v>
      </c>
      <c r="F21" s="635" t="s">
        <v>276</v>
      </c>
      <c r="G21" s="635" t="s">
        <v>277</v>
      </c>
      <c r="H21" s="635" t="s">
        <v>276</v>
      </c>
      <c r="I21" s="636" t="s">
        <v>277</v>
      </c>
      <c r="J21" s="43"/>
      <c r="K21" s="37"/>
      <c r="L21" s="37"/>
    </row>
    <row r="22" spans="1:12" ht="15" x14ac:dyDescent="0.2">
      <c r="A22" s="624" t="s">
        <v>273</v>
      </c>
      <c r="B22" s="637">
        <v>0</v>
      </c>
      <c r="C22" s="637">
        <v>5</v>
      </c>
      <c r="D22" s="638">
        <v>1</v>
      </c>
      <c r="E22" s="638">
        <v>3</v>
      </c>
      <c r="F22" s="638">
        <v>1</v>
      </c>
      <c r="G22" s="638">
        <v>6</v>
      </c>
      <c r="H22" s="639">
        <v>2</v>
      </c>
      <c r="I22" s="627">
        <v>14</v>
      </c>
      <c r="J22" s="43"/>
      <c r="K22" s="37"/>
      <c r="L22" s="37"/>
    </row>
    <row r="23" spans="1:12" ht="15" x14ac:dyDescent="0.2">
      <c r="A23" s="624" t="s">
        <v>274</v>
      </c>
      <c r="B23" s="628">
        <v>11</v>
      </c>
      <c r="C23" s="637">
        <v>35</v>
      </c>
      <c r="D23" s="638">
        <v>14</v>
      </c>
      <c r="E23" s="638">
        <v>41</v>
      </c>
      <c r="F23" s="638">
        <v>10</v>
      </c>
      <c r="G23" s="638">
        <v>46</v>
      </c>
      <c r="H23" s="639">
        <v>35</v>
      </c>
      <c r="I23" s="627">
        <v>122</v>
      </c>
      <c r="J23" s="43"/>
      <c r="K23" s="37"/>
      <c r="L23" s="37"/>
    </row>
    <row r="24" spans="1:12" ht="15" x14ac:dyDescent="0.2">
      <c r="A24" s="630" t="s">
        <v>275</v>
      </c>
      <c r="B24" s="641">
        <v>41</v>
      </c>
      <c r="C24" s="642">
        <v>97</v>
      </c>
      <c r="D24" s="643">
        <v>36</v>
      </c>
      <c r="E24" s="643">
        <v>103</v>
      </c>
      <c r="F24" s="643">
        <v>51</v>
      </c>
      <c r="G24" s="643">
        <v>108</v>
      </c>
      <c r="H24" s="639">
        <v>128</v>
      </c>
      <c r="I24" s="627">
        <v>308</v>
      </c>
      <c r="J24" s="43"/>
      <c r="K24" s="37"/>
      <c r="L24" s="37"/>
    </row>
    <row r="25" spans="1:12" ht="15.75" thickBot="1" x14ac:dyDescent="0.25">
      <c r="A25" s="631" t="s">
        <v>17</v>
      </c>
      <c r="B25" s="632">
        <v>52</v>
      </c>
      <c r="C25" s="632">
        <v>137</v>
      </c>
      <c r="D25" s="632">
        <v>51</v>
      </c>
      <c r="E25" s="632">
        <v>147</v>
      </c>
      <c r="F25" s="632">
        <v>62</v>
      </c>
      <c r="G25" s="632">
        <v>160</v>
      </c>
      <c r="H25" s="632">
        <v>165</v>
      </c>
      <c r="I25" s="640">
        <v>444</v>
      </c>
      <c r="J25" s="43"/>
      <c r="K25" s="37"/>
      <c r="L25" s="37"/>
    </row>
    <row r="26" spans="1:12" ht="15.75" thickTop="1" x14ac:dyDescent="0.2">
      <c r="A26" s="44"/>
      <c r="B26" s="43"/>
      <c r="C26" s="43"/>
      <c r="D26" s="43"/>
      <c r="E26" s="43"/>
      <c r="F26" s="43"/>
      <c r="G26" s="43"/>
      <c r="H26" s="43"/>
      <c r="I26" s="43"/>
      <c r="J26" s="43"/>
      <c r="K26" s="37"/>
      <c r="L26" s="37"/>
    </row>
    <row r="27" spans="1:12" ht="15.75" thickBot="1" x14ac:dyDescent="0.25">
      <c r="A27" s="45"/>
      <c r="B27" s="43"/>
      <c r="C27" s="43"/>
      <c r="D27" s="43"/>
      <c r="E27" s="43"/>
      <c r="F27" s="43"/>
      <c r="G27" s="43"/>
      <c r="H27" s="43"/>
      <c r="I27" s="43"/>
      <c r="J27" s="43"/>
      <c r="K27" s="37"/>
      <c r="L27" s="37"/>
    </row>
    <row r="28" spans="1:12" ht="16.5" thickTop="1" thickBot="1" x14ac:dyDescent="0.25">
      <c r="A28" s="1104" t="s">
        <v>622</v>
      </c>
      <c r="B28" s="1105"/>
      <c r="C28" s="1105"/>
      <c r="D28" s="1105"/>
      <c r="E28" s="1105"/>
      <c r="F28" s="1105"/>
      <c r="G28" s="1105"/>
      <c r="H28" s="1105"/>
      <c r="I28" s="1106"/>
      <c r="J28" s="43"/>
      <c r="K28" s="37"/>
      <c r="L28" s="37"/>
    </row>
    <row r="29" spans="1:12" ht="15" x14ac:dyDescent="0.2">
      <c r="A29" s="620"/>
      <c r="B29" s="1107">
        <v>2015</v>
      </c>
      <c r="C29" s="1108"/>
      <c r="D29" s="1107">
        <v>2016</v>
      </c>
      <c r="E29" s="1108"/>
      <c r="F29" s="1107">
        <v>2017</v>
      </c>
      <c r="G29" s="1108"/>
      <c r="H29" s="1107" t="s">
        <v>17</v>
      </c>
      <c r="I29" s="1109"/>
      <c r="J29" s="43"/>
      <c r="K29" s="37"/>
      <c r="L29" s="37"/>
    </row>
    <row r="30" spans="1:12" ht="15" x14ac:dyDescent="0.2">
      <c r="A30" s="620" t="s">
        <v>272</v>
      </c>
      <c r="B30" s="634" t="s">
        <v>276</v>
      </c>
      <c r="C30" s="634" t="s">
        <v>277</v>
      </c>
      <c r="D30" s="635" t="s">
        <v>276</v>
      </c>
      <c r="E30" s="635" t="s">
        <v>277</v>
      </c>
      <c r="F30" s="635" t="s">
        <v>276</v>
      </c>
      <c r="G30" s="635" t="s">
        <v>277</v>
      </c>
      <c r="H30" s="635" t="s">
        <v>276</v>
      </c>
      <c r="I30" s="636" t="s">
        <v>277</v>
      </c>
      <c r="J30" s="37"/>
      <c r="K30" s="37"/>
      <c r="L30" s="37"/>
    </row>
    <row r="31" spans="1:12" ht="15" x14ac:dyDescent="0.2">
      <c r="A31" s="624" t="s">
        <v>273</v>
      </c>
      <c r="B31" s="637">
        <v>0</v>
      </c>
      <c r="C31" s="637">
        <v>1</v>
      </c>
      <c r="D31" s="638">
        <v>0</v>
      </c>
      <c r="E31" s="638">
        <v>2</v>
      </c>
      <c r="F31" s="638">
        <v>0</v>
      </c>
      <c r="G31" s="638">
        <v>1</v>
      </c>
      <c r="H31" s="639">
        <v>0</v>
      </c>
      <c r="I31" s="627">
        <v>4</v>
      </c>
      <c r="J31" s="37"/>
      <c r="K31" s="37"/>
      <c r="L31" s="37"/>
    </row>
    <row r="32" spans="1:12" ht="15" x14ac:dyDescent="0.2">
      <c r="A32" s="624" t="s">
        <v>274</v>
      </c>
      <c r="B32" s="628">
        <v>2</v>
      </c>
      <c r="C32" s="637">
        <v>13</v>
      </c>
      <c r="D32" s="638">
        <v>2</v>
      </c>
      <c r="E32" s="638">
        <v>20</v>
      </c>
      <c r="F32" s="638">
        <v>5</v>
      </c>
      <c r="G32" s="638">
        <v>39</v>
      </c>
      <c r="H32" s="639">
        <v>9</v>
      </c>
      <c r="I32" s="627">
        <v>72</v>
      </c>
      <c r="J32" s="37"/>
      <c r="K32" s="37"/>
      <c r="L32" s="37"/>
    </row>
    <row r="33" spans="1:12" ht="15" x14ac:dyDescent="0.2">
      <c r="A33" s="630" t="s">
        <v>275</v>
      </c>
      <c r="B33" s="641">
        <v>13</v>
      </c>
      <c r="C33" s="642">
        <v>96</v>
      </c>
      <c r="D33" s="643">
        <v>11</v>
      </c>
      <c r="E33" s="643">
        <v>106</v>
      </c>
      <c r="F33" s="643">
        <v>19</v>
      </c>
      <c r="G33" s="643">
        <v>145</v>
      </c>
      <c r="H33" s="639">
        <v>43</v>
      </c>
      <c r="I33" s="627">
        <v>347</v>
      </c>
      <c r="J33" s="37"/>
      <c r="K33" s="37"/>
      <c r="L33" s="37"/>
    </row>
    <row r="34" spans="1:12" ht="15.75" thickBot="1" x14ac:dyDescent="0.25">
      <c r="A34" s="631" t="s">
        <v>17</v>
      </c>
      <c r="B34" s="632">
        <v>15</v>
      </c>
      <c r="C34" s="632">
        <v>110</v>
      </c>
      <c r="D34" s="632">
        <v>13</v>
      </c>
      <c r="E34" s="632">
        <v>128</v>
      </c>
      <c r="F34" s="632">
        <v>24</v>
      </c>
      <c r="G34" s="632">
        <v>185</v>
      </c>
      <c r="H34" s="632">
        <v>52</v>
      </c>
      <c r="I34" s="640">
        <v>423</v>
      </c>
      <c r="J34" s="37"/>
      <c r="K34" s="37"/>
      <c r="L34" s="37"/>
    </row>
    <row r="35" spans="1:12" ht="13.5" thickTop="1" x14ac:dyDescent="0.2">
      <c r="A35" s="37" t="s">
        <v>336</v>
      </c>
      <c r="B35" s="37"/>
      <c r="C35" s="37"/>
      <c r="D35" s="37"/>
      <c r="E35" s="37"/>
      <c r="F35" s="37"/>
      <c r="G35" s="37"/>
      <c r="H35" s="37"/>
      <c r="I35" s="37"/>
      <c r="J35" s="37"/>
      <c r="K35" s="37"/>
      <c r="L35" s="37"/>
    </row>
    <row r="36" spans="1:12" x14ac:dyDescent="0.2">
      <c r="A36" s="37" t="s">
        <v>337</v>
      </c>
      <c r="B36" s="37"/>
      <c r="C36" s="37"/>
      <c r="D36" s="37"/>
      <c r="E36" s="37"/>
      <c r="F36" s="37"/>
      <c r="G36" s="37"/>
      <c r="H36" s="37"/>
      <c r="I36" s="37"/>
      <c r="J36" s="37"/>
      <c r="K36" s="37"/>
      <c r="L36" s="37"/>
    </row>
    <row r="37" spans="1:12" x14ac:dyDescent="0.2">
      <c r="A37" s="37"/>
      <c r="B37" s="37"/>
      <c r="C37" s="37"/>
      <c r="D37" s="37"/>
      <c r="E37" s="37"/>
      <c r="F37" s="37"/>
      <c r="G37" s="37"/>
      <c r="H37" s="37"/>
      <c r="I37" s="37"/>
      <c r="J37" s="37"/>
      <c r="K37" s="37"/>
      <c r="L37" s="37"/>
    </row>
    <row r="38" spans="1:12" x14ac:dyDescent="0.2">
      <c r="A38" s="37"/>
      <c r="B38" s="37"/>
      <c r="C38" s="37"/>
      <c r="D38" s="37"/>
      <c r="E38" s="37"/>
      <c r="F38" s="37"/>
      <c r="G38" s="37"/>
      <c r="H38" s="37"/>
      <c r="I38" s="37"/>
      <c r="J38" s="37"/>
      <c r="K38" s="37"/>
      <c r="L38" s="37"/>
    </row>
    <row r="39" spans="1:12" x14ac:dyDescent="0.2">
      <c r="A39" s="37"/>
      <c r="B39" s="37"/>
      <c r="C39" s="37"/>
      <c r="D39" s="37"/>
      <c r="E39" s="37"/>
      <c r="F39" s="37"/>
      <c r="G39" s="37"/>
      <c r="H39" s="37"/>
      <c r="I39" s="37"/>
      <c r="J39" s="37"/>
      <c r="K39" s="37"/>
      <c r="L39" s="37"/>
    </row>
    <row r="40" spans="1:12" x14ac:dyDescent="0.2">
      <c r="A40" s="37"/>
      <c r="B40" s="37"/>
      <c r="C40" s="37"/>
      <c r="D40" s="37"/>
      <c r="E40" s="37"/>
      <c r="F40" s="37"/>
      <c r="G40" s="37"/>
      <c r="H40" s="37"/>
      <c r="I40" s="37"/>
      <c r="J40" s="37"/>
      <c r="K40" s="37"/>
      <c r="L40" s="37"/>
    </row>
    <row r="41" spans="1:12" x14ac:dyDescent="0.2">
      <c r="A41" s="37"/>
      <c r="B41" s="37"/>
      <c r="C41" s="37"/>
      <c r="D41" s="37"/>
      <c r="E41" s="37"/>
      <c r="F41" s="37"/>
      <c r="G41" s="37"/>
      <c r="H41" s="37"/>
      <c r="I41" s="37"/>
      <c r="J41" s="37"/>
      <c r="K41" s="37"/>
      <c r="L41" s="37"/>
    </row>
    <row r="42" spans="1:12" x14ac:dyDescent="0.2">
      <c r="A42" s="37"/>
      <c r="B42" s="37"/>
      <c r="C42" s="37"/>
      <c r="D42" s="37"/>
      <c r="E42" s="37"/>
      <c r="F42" s="37"/>
      <c r="G42" s="37"/>
      <c r="H42" s="37"/>
      <c r="I42" s="37"/>
      <c r="J42" s="37"/>
      <c r="K42" s="37"/>
      <c r="L42" s="37"/>
    </row>
    <row r="43" spans="1:12" x14ac:dyDescent="0.2">
      <c r="A43" s="37"/>
      <c r="B43" s="37"/>
      <c r="C43" s="37"/>
      <c r="D43" s="37"/>
      <c r="E43" s="37"/>
      <c r="F43" s="37"/>
      <c r="G43" s="37"/>
      <c r="H43" s="37"/>
      <c r="I43" s="37"/>
      <c r="J43" s="37"/>
      <c r="K43" s="37"/>
      <c r="L43" s="37"/>
    </row>
    <row r="44" spans="1:12" x14ac:dyDescent="0.2">
      <c r="A44" s="37"/>
      <c r="B44" s="37"/>
      <c r="C44" s="37"/>
      <c r="D44" s="37"/>
      <c r="E44" s="37"/>
      <c r="F44" s="37"/>
      <c r="G44" s="37"/>
      <c r="H44" s="37"/>
      <c r="I44" s="37"/>
      <c r="J44" s="37"/>
      <c r="K44" s="37"/>
      <c r="L44" s="37"/>
    </row>
    <row r="45" spans="1:12" x14ac:dyDescent="0.2">
      <c r="A45" s="37"/>
      <c r="B45" s="37"/>
      <c r="C45" s="37"/>
      <c r="D45" s="37"/>
      <c r="E45" s="37"/>
      <c r="F45" s="37"/>
      <c r="G45" s="37"/>
      <c r="H45" s="37"/>
      <c r="I45" s="37"/>
      <c r="J45" s="37"/>
      <c r="K45" s="37"/>
      <c r="L45" s="37"/>
    </row>
    <row r="46" spans="1:12" x14ac:dyDescent="0.2">
      <c r="A46" s="37"/>
      <c r="B46" s="37"/>
      <c r="C46" s="37"/>
      <c r="D46" s="37"/>
      <c r="E46" s="37"/>
      <c r="F46" s="37"/>
      <c r="G46" s="37"/>
      <c r="H46" s="37"/>
      <c r="I46" s="37"/>
      <c r="J46" s="37"/>
      <c r="K46" s="37"/>
      <c r="L46" s="37"/>
    </row>
    <row r="47" spans="1:12" x14ac:dyDescent="0.2">
      <c r="A47" s="37"/>
      <c r="B47" s="37"/>
      <c r="C47" s="37"/>
      <c r="D47" s="37"/>
      <c r="E47" s="37"/>
      <c r="F47" s="37"/>
      <c r="G47" s="37"/>
      <c r="H47" s="37"/>
      <c r="I47" s="37"/>
      <c r="J47" s="37"/>
      <c r="K47" s="37"/>
      <c r="L47" s="37"/>
    </row>
    <row r="48" spans="1:12" x14ac:dyDescent="0.2">
      <c r="A48" s="37"/>
      <c r="B48" s="37"/>
      <c r="C48" s="37"/>
      <c r="D48" s="37"/>
      <c r="E48" s="37"/>
      <c r="F48" s="37"/>
      <c r="G48" s="37"/>
      <c r="H48" s="37"/>
      <c r="I48" s="37"/>
      <c r="J48" s="37"/>
      <c r="K48" s="37"/>
      <c r="L48" s="37"/>
    </row>
    <row r="49" spans="1:12" x14ac:dyDescent="0.2">
      <c r="A49" s="37"/>
      <c r="B49" s="37"/>
      <c r="C49" s="37"/>
      <c r="D49" s="37"/>
      <c r="E49" s="37"/>
      <c r="F49" s="37"/>
      <c r="G49" s="37"/>
      <c r="H49" s="37"/>
      <c r="I49" s="37"/>
      <c r="J49" s="37"/>
      <c r="K49" s="37"/>
      <c r="L49" s="37"/>
    </row>
    <row r="50" spans="1:12" x14ac:dyDescent="0.2">
      <c r="A50" s="37"/>
      <c r="B50" s="37"/>
      <c r="C50" s="37"/>
      <c r="D50" s="37"/>
      <c r="E50" s="37"/>
      <c r="F50" s="37"/>
      <c r="G50" s="37"/>
      <c r="H50" s="37"/>
      <c r="I50" s="37"/>
      <c r="J50" s="37"/>
      <c r="K50" s="37"/>
      <c r="L50" s="37"/>
    </row>
    <row r="51" spans="1:12" x14ac:dyDescent="0.2">
      <c r="A51" s="37"/>
      <c r="B51" s="37"/>
      <c r="C51" s="37"/>
      <c r="D51" s="37"/>
      <c r="E51" s="37"/>
      <c r="F51" s="37"/>
      <c r="G51" s="37"/>
      <c r="H51" s="37"/>
      <c r="I51" s="37"/>
      <c r="J51" s="37"/>
      <c r="K51" s="37"/>
      <c r="L51" s="37"/>
    </row>
    <row r="52" spans="1:12" x14ac:dyDescent="0.2">
      <c r="A52" s="37"/>
      <c r="B52" s="37"/>
      <c r="C52" s="37"/>
      <c r="D52" s="37"/>
      <c r="E52" s="37"/>
      <c r="F52" s="37"/>
      <c r="G52" s="37"/>
      <c r="H52" s="37"/>
      <c r="I52" s="37"/>
      <c r="J52" s="37"/>
      <c r="K52" s="37"/>
      <c r="L52" s="37"/>
    </row>
    <row r="53" spans="1:12" x14ac:dyDescent="0.2">
      <c r="A53" s="37"/>
      <c r="B53" s="37"/>
      <c r="C53" s="37"/>
      <c r="D53" s="37"/>
      <c r="E53" s="37"/>
      <c r="F53" s="37"/>
      <c r="G53" s="37"/>
      <c r="H53" s="37"/>
      <c r="I53" s="37"/>
      <c r="J53" s="37"/>
      <c r="K53" s="37"/>
      <c r="L53" s="37"/>
    </row>
    <row r="54" spans="1:12" x14ac:dyDescent="0.2">
      <c r="A54" s="37"/>
      <c r="B54" s="37"/>
      <c r="C54" s="37"/>
      <c r="D54" s="37"/>
      <c r="E54" s="37"/>
      <c r="F54" s="37"/>
      <c r="G54" s="37"/>
      <c r="H54" s="37"/>
      <c r="I54" s="37"/>
      <c r="J54" s="37"/>
      <c r="K54" s="37"/>
      <c r="L54" s="37"/>
    </row>
    <row r="55" spans="1:12" x14ac:dyDescent="0.2">
      <c r="A55" s="37"/>
      <c r="B55" s="37"/>
      <c r="C55" s="37"/>
      <c r="D55" s="37"/>
      <c r="E55" s="37"/>
      <c r="F55" s="37"/>
      <c r="G55" s="37"/>
      <c r="H55" s="37"/>
      <c r="I55" s="37"/>
      <c r="J55" s="37"/>
      <c r="K55" s="37"/>
      <c r="L55" s="37"/>
    </row>
    <row r="56" spans="1:12" x14ac:dyDescent="0.2">
      <c r="A56" s="37"/>
      <c r="B56" s="37"/>
      <c r="C56" s="37"/>
      <c r="D56" s="37"/>
      <c r="E56" s="37"/>
      <c r="F56" s="37"/>
      <c r="G56" s="37"/>
      <c r="H56" s="37"/>
      <c r="I56" s="37"/>
      <c r="J56" s="37"/>
      <c r="K56" s="37"/>
      <c r="L56" s="37"/>
    </row>
    <row r="57" spans="1:12" x14ac:dyDescent="0.2">
      <c r="A57" s="37"/>
      <c r="B57" s="37"/>
      <c r="C57" s="37"/>
      <c r="D57" s="37"/>
      <c r="E57" s="37"/>
      <c r="F57" s="37"/>
      <c r="G57" s="37"/>
      <c r="H57" s="37"/>
      <c r="I57" s="37"/>
      <c r="J57" s="37"/>
      <c r="K57" s="37"/>
      <c r="L57" s="37"/>
    </row>
    <row r="58" spans="1:12" x14ac:dyDescent="0.2">
      <c r="A58" s="37"/>
      <c r="B58" s="37"/>
      <c r="C58" s="37"/>
      <c r="D58" s="37"/>
      <c r="E58" s="37"/>
      <c r="F58" s="37"/>
      <c r="G58" s="37"/>
      <c r="H58" s="37"/>
      <c r="I58" s="37"/>
      <c r="J58" s="37"/>
      <c r="K58" s="37"/>
      <c r="L58" s="37"/>
    </row>
    <row r="59" spans="1:12" x14ac:dyDescent="0.2">
      <c r="A59" s="37"/>
      <c r="B59" s="37"/>
      <c r="C59" s="37"/>
      <c r="D59" s="37"/>
      <c r="E59" s="37"/>
      <c r="F59" s="37"/>
      <c r="G59" s="37"/>
      <c r="H59" s="37"/>
      <c r="I59" s="37"/>
      <c r="J59" s="37"/>
      <c r="K59" s="37"/>
      <c r="L59" s="37"/>
    </row>
    <row r="60" spans="1:12" x14ac:dyDescent="0.2">
      <c r="A60" s="37"/>
      <c r="B60" s="37"/>
      <c r="C60" s="37"/>
      <c r="D60" s="37"/>
      <c r="E60" s="37"/>
      <c r="F60" s="37"/>
      <c r="G60" s="37"/>
      <c r="H60" s="37"/>
      <c r="I60" s="37"/>
      <c r="J60" s="37"/>
      <c r="K60" s="37"/>
      <c r="L60" s="37"/>
    </row>
    <row r="61" spans="1:12" x14ac:dyDescent="0.2">
      <c r="A61" s="37"/>
      <c r="B61" s="37"/>
      <c r="C61" s="37"/>
      <c r="D61" s="37"/>
      <c r="E61" s="37"/>
      <c r="F61" s="37"/>
      <c r="G61" s="37"/>
      <c r="H61" s="37"/>
      <c r="I61" s="37"/>
      <c r="J61" s="37"/>
      <c r="K61" s="37"/>
      <c r="L61" s="37"/>
    </row>
    <row r="62" spans="1:12" x14ac:dyDescent="0.2">
      <c r="A62" s="37"/>
      <c r="B62" s="37"/>
      <c r="C62" s="37"/>
      <c r="D62" s="37"/>
      <c r="E62" s="37"/>
      <c r="F62" s="37"/>
      <c r="G62" s="37"/>
      <c r="H62" s="37"/>
      <c r="I62" s="37"/>
      <c r="J62" s="37"/>
      <c r="K62" s="37"/>
      <c r="L62" s="37"/>
    </row>
    <row r="63" spans="1:12" x14ac:dyDescent="0.2">
      <c r="A63" s="37"/>
      <c r="B63" s="37"/>
      <c r="C63" s="37"/>
      <c r="D63" s="37"/>
      <c r="E63" s="37"/>
      <c r="F63" s="37"/>
      <c r="G63" s="37"/>
      <c r="H63" s="37"/>
      <c r="I63" s="37"/>
      <c r="J63" s="37"/>
      <c r="K63" s="37"/>
      <c r="L63" s="37"/>
    </row>
    <row r="64" spans="1:12" x14ac:dyDescent="0.2">
      <c r="A64" s="37"/>
      <c r="B64" s="37"/>
      <c r="C64" s="37"/>
      <c r="D64" s="37"/>
      <c r="E64" s="37"/>
      <c r="F64" s="37"/>
      <c r="G64" s="37"/>
      <c r="H64" s="37"/>
      <c r="I64" s="37"/>
      <c r="J64" s="37"/>
      <c r="K64" s="37"/>
      <c r="L64" s="37"/>
    </row>
    <row r="65" spans="1:12" x14ac:dyDescent="0.2">
      <c r="A65" s="37"/>
      <c r="B65" s="37"/>
      <c r="C65" s="37"/>
      <c r="D65" s="37"/>
      <c r="E65" s="37"/>
      <c r="F65" s="37"/>
      <c r="G65" s="37"/>
      <c r="H65" s="37"/>
      <c r="I65" s="37"/>
      <c r="J65" s="37"/>
      <c r="K65" s="37"/>
      <c r="L65" s="37"/>
    </row>
    <row r="66" spans="1:12" x14ac:dyDescent="0.2">
      <c r="A66" s="37"/>
      <c r="B66" s="37"/>
      <c r="C66" s="37"/>
      <c r="D66" s="37"/>
      <c r="E66" s="37"/>
      <c r="F66" s="37"/>
      <c r="G66" s="37"/>
      <c r="H66" s="37"/>
      <c r="I66" s="37"/>
      <c r="J66" s="37"/>
      <c r="K66" s="37"/>
      <c r="L66" s="37"/>
    </row>
    <row r="67" spans="1:12" x14ac:dyDescent="0.2">
      <c r="A67" s="37"/>
      <c r="B67" s="37"/>
      <c r="C67" s="37"/>
      <c r="D67" s="37"/>
      <c r="E67" s="37"/>
      <c r="F67" s="37"/>
      <c r="G67" s="37"/>
      <c r="H67" s="37"/>
      <c r="I67" s="37"/>
      <c r="J67" s="37"/>
      <c r="K67" s="37"/>
      <c r="L67" s="37"/>
    </row>
    <row r="68" spans="1:12" x14ac:dyDescent="0.2">
      <c r="A68" s="37"/>
      <c r="B68" s="37"/>
      <c r="C68" s="37"/>
      <c r="D68" s="37"/>
      <c r="E68" s="37"/>
      <c r="F68" s="37"/>
      <c r="G68" s="37"/>
      <c r="H68" s="37"/>
      <c r="I68" s="37"/>
      <c r="J68" s="37"/>
      <c r="K68" s="37"/>
      <c r="L68" s="37"/>
    </row>
    <row r="69" spans="1:12" x14ac:dyDescent="0.2">
      <c r="A69" s="37"/>
      <c r="B69" s="37"/>
      <c r="C69" s="37"/>
      <c r="D69" s="37"/>
      <c r="E69" s="37"/>
      <c r="F69" s="37"/>
      <c r="G69" s="37"/>
      <c r="H69" s="37"/>
      <c r="I69" s="37"/>
      <c r="J69" s="37"/>
      <c r="K69" s="37"/>
      <c r="L69" s="37"/>
    </row>
    <row r="70" spans="1:12" x14ac:dyDescent="0.2">
      <c r="A70" s="37"/>
      <c r="B70" s="37"/>
      <c r="C70" s="37"/>
      <c r="D70" s="37"/>
      <c r="E70" s="37"/>
      <c r="F70" s="37"/>
      <c r="G70" s="37"/>
      <c r="H70" s="37"/>
      <c r="I70" s="37"/>
      <c r="J70" s="37"/>
      <c r="K70" s="37"/>
      <c r="L70" s="37"/>
    </row>
    <row r="71" spans="1:12" x14ac:dyDescent="0.2">
      <c r="A71" s="37"/>
      <c r="B71" s="37"/>
      <c r="C71" s="37"/>
      <c r="D71" s="37"/>
      <c r="E71" s="37"/>
      <c r="F71" s="37"/>
      <c r="G71" s="37"/>
      <c r="H71" s="37"/>
      <c r="I71" s="37"/>
      <c r="J71" s="37"/>
      <c r="K71" s="37"/>
      <c r="L71" s="37"/>
    </row>
    <row r="72" spans="1:12" x14ac:dyDescent="0.2">
      <c r="A72" s="37"/>
      <c r="B72" s="37"/>
      <c r="C72" s="37"/>
      <c r="D72" s="37"/>
      <c r="E72" s="37"/>
      <c r="F72" s="37"/>
      <c r="G72" s="37"/>
      <c r="H72" s="37"/>
      <c r="I72" s="37"/>
      <c r="J72" s="37"/>
      <c r="K72" s="37"/>
      <c r="L72" s="37"/>
    </row>
    <row r="73" spans="1:12" x14ac:dyDescent="0.2">
      <c r="A73" s="37"/>
      <c r="B73" s="37"/>
      <c r="C73" s="37"/>
      <c r="D73" s="37"/>
      <c r="E73" s="37"/>
      <c r="F73" s="37"/>
      <c r="G73" s="37"/>
      <c r="H73" s="37"/>
      <c r="I73" s="37"/>
      <c r="J73" s="37"/>
      <c r="K73" s="37"/>
      <c r="L73" s="37"/>
    </row>
    <row r="74" spans="1:12" x14ac:dyDescent="0.2">
      <c r="A74" s="37"/>
      <c r="B74" s="37"/>
      <c r="C74" s="37"/>
      <c r="D74" s="37"/>
      <c r="E74" s="37"/>
      <c r="F74" s="37"/>
      <c r="G74" s="37"/>
      <c r="H74" s="37"/>
      <c r="I74" s="37"/>
      <c r="J74" s="37"/>
      <c r="K74" s="37"/>
      <c r="L74" s="37"/>
    </row>
    <row r="75" spans="1:12" x14ac:dyDescent="0.2">
      <c r="A75" s="37"/>
      <c r="B75" s="37"/>
      <c r="C75" s="37"/>
      <c r="D75" s="37"/>
      <c r="E75" s="37"/>
      <c r="F75" s="37"/>
      <c r="G75" s="37"/>
      <c r="H75" s="37"/>
      <c r="I75" s="37"/>
      <c r="J75" s="37"/>
      <c r="K75" s="37"/>
      <c r="L75" s="37"/>
    </row>
    <row r="76" spans="1:12" x14ac:dyDescent="0.2">
      <c r="A76" s="37"/>
      <c r="B76" s="37"/>
      <c r="C76" s="37"/>
      <c r="D76" s="37"/>
      <c r="E76" s="37"/>
      <c r="F76" s="37"/>
      <c r="G76" s="37"/>
      <c r="H76" s="37"/>
      <c r="I76" s="37"/>
      <c r="J76" s="37"/>
      <c r="K76" s="37"/>
      <c r="L76" s="37"/>
    </row>
    <row r="77" spans="1:12" x14ac:dyDescent="0.2">
      <c r="A77" s="37"/>
      <c r="B77" s="37"/>
      <c r="C77" s="37"/>
      <c r="D77" s="37"/>
      <c r="E77" s="37"/>
      <c r="F77" s="37"/>
      <c r="G77" s="37"/>
      <c r="H77" s="37"/>
      <c r="I77" s="37"/>
      <c r="J77" s="37"/>
      <c r="K77" s="37"/>
      <c r="L77" s="37"/>
    </row>
    <row r="78" spans="1:12" x14ac:dyDescent="0.2">
      <c r="A78" s="37"/>
      <c r="B78" s="37"/>
      <c r="C78" s="37"/>
      <c r="D78" s="37"/>
      <c r="E78" s="37"/>
      <c r="F78" s="37"/>
      <c r="G78" s="37"/>
      <c r="H78" s="37"/>
      <c r="I78" s="37"/>
      <c r="J78" s="37"/>
      <c r="K78" s="37"/>
      <c r="L78" s="37"/>
    </row>
    <row r="79" spans="1:12" x14ac:dyDescent="0.2">
      <c r="A79" s="37"/>
      <c r="B79" s="37"/>
      <c r="C79" s="37"/>
      <c r="D79" s="37"/>
      <c r="E79" s="37"/>
      <c r="F79" s="37"/>
      <c r="G79" s="37"/>
      <c r="H79" s="37"/>
      <c r="I79" s="37"/>
      <c r="J79" s="37"/>
      <c r="K79" s="37"/>
      <c r="L79" s="37"/>
    </row>
    <row r="80" spans="1:12" x14ac:dyDescent="0.2">
      <c r="A80" s="37"/>
      <c r="B80" s="37"/>
      <c r="C80" s="37"/>
      <c r="D80" s="37"/>
      <c r="E80" s="37"/>
      <c r="F80" s="37"/>
      <c r="G80" s="37"/>
      <c r="H80" s="37"/>
      <c r="I80" s="37"/>
      <c r="J80" s="37"/>
      <c r="K80" s="37"/>
      <c r="L80" s="37"/>
    </row>
    <row r="81" spans="1:12" x14ac:dyDescent="0.2">
      <c r="A81" s="37"/>
      <c r="B81" s="37"/>
      <c r="C81" s="37"/>
      <c r="D81" s="37"/>
      <c r="E81" s="37"/>
      <c r="F81" s="37"/>
      <c r="G81" s="37"/>
      <c r="H81" s="37"/>
      <c r="I81" s="37"/>
      <c r="J81" s="37"/>
      <c r="K81" s="37"/>
      <c r="L81" s="37"/>
    </row>
    <row r="82" spans="1:12" x14ac:dyDescent="0.2">
      <c r="A82" s="37"/>
      <c r="B82" s="37"/>
      <c r="C82" s="37"/>
      <c r="D82" s="37"/>
      <c r="E82" s="37"/>
      <c r="F82" s="37"/>
      <c r="G82" s="37"/>
      <c r="H82" s="37"/>
      <c r="I82" s="37"/>
      <c r="J82" s="37"/>
      <c r="K82" s="37"/>
      <c r="L82" s="37"/>
    </row>
    <row r="83" spans="1:12" x14ac:dyDescent="0.2">
      <c r="A83" s="37"/>
      <c r="B83" s="37"/>
      <c r="C83" s="37"/>
      <c r="D83" s="37"/>
      <c r="E83" s="37"/>
      <c r="F83" s="37"/>
      <c r="G83" s="37"/>
      <c r="H83" s="37"/>
      <c r="I83" s="37"/>
      <c r="J83" s="37"/>
      <c r="K83" s="37"/>
      <c r="L83" s="37"/>
    </row>
    <row r="84" spans="1:12" x14ac:dyDescent="0.2">
      <c r="A84" s="37"/>
      <c r="B84" s="37"/>
      <c r="C84" s="37"/>
      <c r="D84" s="37"/>
      <c r="E84" s="37"/>
      <c r="F84" s="37"/>
      <c r="G84" s="37"/>
      <c r="H84" s="37"/>
      <c r="I84" s="37"/>
      <c r="J84" s="37"/>
      <c r="K84" s="37"/>
      <c r="L84" s="37"/>
    </row>
    <row r="85" spans="1:12" x14ac:dyDescent="0.2">
      <c r="A85" s="37"/>
      <c r="B85" s="37"/>
      <c r="C85" s="37"/>
      <c r="D85" s="37"/>
      <c r="E85" s="37"/>
      <c r="F85" s="37"/>
      <c r="G85" s="37"/>
      <c r="H85" s="37"/>
      <c r="I85" s="37"/>
      <c r="J85" s="37"/>
      <c r="K85" s="37"/>
      <c r="L85" s="37"/>
    </row>
    <row r="86" spans="1:12" x14ac:dyDescent="0.2">
      <c r="A86" s="37"/>
      <c r="B86" s="37"/>
      <c r="C86" s="37"/>
      <c r="D86" s="37"/>
      <c r="E86" s="37"/>
      <c r="F86" s="37"/>
      <c r="G86" s="37"/>
      <c r="H86" s="37"/>
      <c r="I86" s="37"/>
      <c r="J86" s="37"/>
      <c r="K86" s="37"/>
      <c r="L86" s="37"/>
    </row>
    <row r="87" spans="1:12" x14ac:dyDescent="0.2">
      <c r="A87" s="37"/>
      <c r="B87" s="37"/>
      <c r="C87" s="37"/>
      <c r="D87" s="37"/>
      <c r="E87" s="37"/>
      <c r="F87" s="37"/>
      <c r="G87" s="37"/>
      <c r="H87" s="37"/>
      <c r="I87" s="37"/>
      <c r="J87" s="37"/>
      <c r="K87" s="37"/>
      <c r="L87" s="37"/>
    </row>
    <row r="88" spans="1:12" x14ac:dyDescent="0.2">
      <c r="A88" s="37"/>
      <c r="B88" s="37"/>
      <c r="C88" s="37"/>
      <c r="D88" s="37"/>
      <c r="E88" s="37"/>
      <c r="F88" s="37"/>
      <c r="G88" s="37"/>
      <c r="H88" s="37"/>
      <c r="I88" s="37"/>
      <c r="J88" s="37"/>
      <c r="K88" s="37"/>
      <c r="L88" s="37"/>
    </row>
    <row r="89" spans="1:12" x14ac:dyDescent="0.2">
      <c r="A89" s="37"/>
      <c r="B89" s="37"/>
      <c r="C89" s="37"/>
      <c r="D89" s="37"/>
      <c r="E89" s="37"/>
      <c r="F89" s="37"/>
      <c r="G89" s="37"/>
      <c r="H89" s="37"/>
      <c r="I89" s="37"/>
      <c r="J89" s="37"/>
      <c r="K89" s="37"/>
      <c r="L89" s="37"/>
    </row>
    <row r="90" spans="1:12" x14ac:dyDescent="0.2">
      <c r="A90" s="37"/>
      <c r="B90" s="37"/>
      <c r="C90" s="37"/>
      <c r="D90" s="37"/>
      <c r="E90" s="37"/>
      <c r="F90" s="37"/>
      <c r="G90" s="37"/>
      <c r="H90" s="37"/>
      <c r="I90" s="37"/>
      <c r="J90" s="37"/>
      <c r="K90" s="37"/>
      <c r="L90" s="37"/>
    </row>
    <row r="91" spans="1:12" x14ac:dyDescent="0.2">
      <c r="A91" s="37"/>
      <c r="B91" s="37"/>
      <c r="C91" s="37"/>
      <c r="D91" s="37"/>
      <c r="E91" s="37"/>
      <c r="F91" s="37"/>
      <c r="G91" s="37"/>
      <c r="H91" s="37"/>
      <c r="I91" s="37"/>
      <c r="J91" s="37"/>
      <c r="K91" s="37"/>
      <c r="L91" s="37"/>
    </row>
    <row r="92" spans="1:12" x14ac:dyDescent="0.2">
      <c r="A92" s="37"/>
      <c r="B92" s="37"/>
      <c r="C92" s="37"/>
      <c r="D92" s="37"/>
      <c r="E92" s="37"/>
      <c r="F92" s="37"/>
      <c r="G92" s="37"/>
      <c r="H92" s="37"/>
      <c r="I92" s="37"/>
      <c r="J92" s="37"/>
      <c r="K92" s="37"/>
      <c r="L92" s="37"/>
    </row>
    <row r="93" spans="1:12" x14ac:dyDescent="0.2">
      <c r="A93" s="37"/>
      <c r="B93" s="37"/>
      <c r="C93" s="37"/>
      <c r="D93" s="37"/>
      <c r="E93" s="37"/>
      <c r="F93" s="37"/>
      <c r="G93" s="37"/>
      <c r="H93" s="37"/>
      <c r="I93" s="37"/>
      <c r="J93" s="37"/>
      <c r="K93" s="37"/>
      <c r="L93" s="37"/>
    </row>
    <row r="94" spans="1:12" x14ac:dyDescent="0.2">
      <c r="A94" s="37"/>
      <c r="B94" s="37"/>
      <c r="C94" s="37"/>
      <c r="D94" s="37"/>
      <c r="E94" s="37"/>
      <c r="F94" s="37"/>
      <c r="G94" s="37"/>
      <c r="H94" s="37"/>
      <c r="I94" s="37"/>
      <c r="J94" s="37"/>
      <c r="K94" s="37"/>
      <c r="L94" s="37"/>
    </row>
    <row r="95" spans="1:12" x14ac:dyDescent="0.2">
      <c r="A95" s="37"/>
      <c r="B95" s="37"/>
      <c r="C95" s="37"/>
      <c r="D95" s="37"/>
      <c r="E95" s="37"/>
      <c r="F95" s="37"/>
      <c r="G95" s="37"/>
      <c r="H95" s="37"/>
      <c r="I95" s="37"/>
      <c r="J95" s="37"/>
      <c r="K95" s="37"/>
      <c r="L95" s="37"/>
    </row>
    <row r="96" spans="1:12" x14ac:dyDescent="0.2">
      <c r="A96" s="37"/>
      <c r="B96" s="37"/>
      <c r="C96" s="37"/>
      <c r="D96" s="37"/>
      <c r="E96" s="37"/>
      <c r="F96" s="37"/>
      <c r="G96" s="37"/>
      <c r="H96" s="37"/>
      <c r="I96" s="37"/>
      <c r="J96" s="37"/>
      <c r="K96" s="37"/>
      <c r="L96" s="37"/>
    </row>
    <row r="97" spans="1:12" x14ac:dyDescent="0.2">
      <c r="A97" s="37"/>
      <c r="B97" s="37"/>
      <c r="C97" s="37"/>
      <c r="D97" s="37"/>
      <c r="E97" s="37"/>
      <c r="F97" s="37"/>
      <c r="G97" s="37"/>
      <c r="H97" s="37"/>
      <c r="I97" s="37"/>
      <c r="J97" s="37"/>
      <c r="K97" s="37"/>
      <c r="L97" s="37"/>
    </row>
    <row r="98" spans="1:12" x14ac:dyDescent="0.2">
      <c r="A98" s="37"/>
      <c r="B98" s="37"/>
      <c r="C98" s="37"/>
      <c r="D98" s="37"/>
      <c r="E98" s="37"/>
      <c r="F98" s="37"/>
      <c r="G98" s="37"/>
      <c r="H98" s="37"/>
      <c r="I98" s="37"/>
      <c r="J98" s="37"/>
      <c r="K98" s="37"/>
      <c r="L98" s="37"/>
    </row>
    <row r="99" spans="1:12" x14ac:dyDescent="0.2">
      <c r="A99" s="37"/>
      <c r="B99" s="37"/>
      <c r="C99" s="37"/>
      <c r="D99" s="37"/>
      <c r="E99" s="37"/>
      <c r="F99" s="37"/>
      <c r="G99" s="37"/>
      <c r="H99" s="37"/>
      <c r="I99" s="37"/>
      <c r="J99" s="37"/>
      <c r="K99" s="37"/>
      <c r="L99" s="37"/>
    </row>
    <row r="100" spans="1:12" x14ac:dyDescent="0.2">
      <c r="A100" s="37"/>
      <c r="B100" s="37"/>
      <c r="C100" s="37"/>
      <c r="D100" s="37"/>
      <c r="E100" s="37"/>
      <c r="F100" s="37"/>
      <c r="G100" s="37"/>
      <c r="H100" s="37"/>
      <c r="I100" s="37"/>
      <c r="J100" s="37"/>
      <c r="K100" s="37"/>
      <c r="L100" s="37"/>
    </row>
    <row r="101" spans="1:12" x14ac:dyDescent="0.2">
      <c r="A101" s="37"/>
      <c r="B101" s="37"/>
      <c r="C101" s="37"/>
      <c r="D101" s="37"/>
      <c r="E101" s="37"/>
      <c r="F101" s="37"/>
      <c r="G101" s="37"/>
      <c r="H101" s="37"/>
      <c r="I101" s="37"/>
      <c r="J101" s="37"/>
      <c r="K101" s="37"/>
      <c r="L101" s="37"/>
    </row>
    <row r="102" spans="1:12" x14ac:dyDescent="0.2">
      <c r="A102" s="37"/>
      <c r="B102" s="37"/>
      <c r="C102" s="37"/>
      <c r="D102" s="37"/>
      <c r="E102" s="37"/>
      <c r="F102" s="37"/>
      <c r="G102" s="37"/>
      <c r="H102" s="37"/>
      <c r="I102" s="37"/>
      <c r="J102" s="37"/>
      <c r="K102" s="37"/>
      <c r="L102" s="37"/>
    </row>
    <row r="103" spans="1:12" x14ac:dyDescent="0.2">
      <c r="A103" s="37"/>
      <c r="B103" s="37"/>
      <c r="C103" s="37"/>
      <c r="D103" s="37"/>
      <c r="E103" s="37"/>
      <c r="F103" s="37"/>
      <c r="G103" s="37"/>
      <c r="H103" s="37"/>
      <c r="I103" s="37"/>
      <c r="J103" s="37"/>
      <c r="K103" s="37"/>
      <c r="L103" s="37"/>
    </row>
    <row r="104" spans="1:12" x14ac:dyDescent="0.2">
      <c r="A104" s="37"/>
      <c r="B104" s="37"/>
      <c r="C104" s="37"/>
      <c r="D104" s="37"/>
      <c r="E104" s="37"/>
      <c r="F104" s="37"/>
      <c r="G104" s="37"/>
      <c r="H104" s="37"/>
      <c r="I104" s="37"/>
      <c r="J104" s="37"/>
      <c r="K104" s="37"/>
      <c r="L104" s="37"/>
    </row>
    <row r="105" spans="1:12" x14ac:dyDescent="0.2">
      <c r="A105" s="37"/>
      <c r="B105" s="37"/>
      <c r="C105" s="37"/>
      <c r="D105" s="37"/>
      <c r="E105" s="37"/>
      <c r="F105" s="37"/>
      <c r="G105" s="37"/>
      <c r="H105" s="37"/>
      <c r="I105" s="37"/>
      <c r="J105" s="37"/>
      <c r="K105" s="37"/>
      <c r="L105" s="37"/>
    </row>
    <row r="106" spans="1:12" x14ac:dyDescent="0.2">
      <c r="A106" s="37"/>
      <c r="B106" s="37"/>
      <c r="C106" s="37"/>
      <c r="D106" s="37"/>
      <c r="E106" s="37"/>
      <c r="F106" s="37"/>
      <c r="G106" s="37"/>
      <c r="H106" s="37"/>
      <c r="I106" s="37"/>
      <c r="J106" s="37"/>
      <c r="K106" s="37"/>
      <c r="L106" s="37"/>
    </row>
    <row r="107" spans="1:12" x14ac:dyDescent="0.2">
      <c r="A107" s="37"/>
      <c r="B107" s="37"/>
      <c r="C107" s="37"/>
      <c r="D107" s="37"/>
      <c r="E107" s="37"/>
      <c r="F107" s="37"/>
      <c r="G107" s="37"/>
      <c r="H107" s="37"/>
      <c r="I107" s="37"/>
      <c r="J107" s="37"/>
      <c r="K107" s="37"/>
      <c r="L107" s="37"/>
    </row>
    <row r="108" spans="1:12" x14ac:dyDescent="0.2">
      <c r="A108" s="37"/>
      <c r="B108" s="37"/>
      <c r="C108" s="37"/>
      <c r="D108" s="37"/>
      <c r="E108" s="37"/>
      <c r="F108" s="37"/>
      <c r="G108" s="37"/>
      <c r="H108" s="37"/>
      <c r="I108" s="37"/>
      <c r="J108" s="37"/>
      <c r="K108" s="37"/>
      <c r="L108" s="37"/>
    </row>
    <row r="109" spans="1:12" x14ac:dyDescent="0.2">
      <c r="A109" s="37"/>
      <c r="B109" s="37"/>
      <c r="C109" s="37"/>
      <c r="D109" s="37"/>
      <c r="E109" s="37"/>
      <c r="F109" s="37"/>
      <c r="G109" s="37"/>
      <c r="H109" s="37"/>
      <c r="I109" s="37"/>
      <c r="J109" s="37"/>
      <c r="K109" s="37"/>
      <c r="L109" s="37"/>
    </row>
    <row r="110" spans="1:12" x14ac:dyDescent="0.2">
      <c r="A110" s="37"/>
      <c r="B110" s="37"/>
      <c r="C110" s="37"/>
      <c r="D110" s="37"/>
      <c r="E110" s="37"/>
      <c r="F110" s="37"/>
      <c r="G110" s="37"/>
      <c r="H110" s="37"/>
      <c r="I110" s="37"/>
      <c r="J110" s="37"/>
      <c r="K110" s="37"/>
      <c r="L110" s="37"/>
    </row>
    <row r="111" spans="1:12" x14ac:dyDescent="0.2">
      <c r="A111" s="37"/>
      <c r="B111" s="37"/>
      <c r="C111" s="37"/>
      <c r="D111" s="37"/>
      <c r="E111" s="37"/>
      <c r="F111" s="37"/>
      <c r="G111" s="37"/>
      <c r="H111" s="37"/>
      <c r="I111" s="37"/>
      <c r="J111" s="37"/>
      <c r="K111" s="37"/>
      <c r="L111" s="37"/>
    </row>
    <row r="112" spans="1:12" x14ac:dyDescent="0.2">
      <c r="A112" s="37"/>
      <c r="B112" s="37"/>
      <c r="C112" s="37"/>
      <c r="D112" s="37"/>
      <c r="E112" s="37"/>
      <c r="F112" s="37"/>
      <c r="G112" s="37"/>
      <c r="H112" s="37"/>
      <c r="I112" s="37"/>
      <c r="J112" s="37"/>
      <c r="K112" s="37"/>
      <c r="L112" s="37"/>
    </row>
    <row r="113" spans="1:12" x14ac:dyDescent="0.2">
      <c r="A113" s="37"/>
      <c r="B113" s="37"/>
      <c r="C113" s="37"/>
      <c r="D113" s="37"/>
      <c r="E113" s="37"/>
      <c r="F113" s="37"/>
      <c r="G113" s="37"/>
      <c r="H113" s="37"/>
      <c r="I113" s="37"/>
      <c r="J113" s="37"/>
      <c r="K113" s="37"/>
      <c r="L113" s="37"/>
    </row>
    <row r="114" spans="1:12" x14ac:dyDescent="0.2">
      <c r="A114" s="37"/>
      <c r="B114" s="37"/>
      <c r="C114" s="37"/>
      <c r="D114" s="37"/>
      <c r="E114" s="37"/>
      <c r="F114" s="37"/>
      <c r="G114" s="37"/>
      <c r="H114" s="37"/>
      <c r="I114" s="37"/>
      <c r="J114" s="37"/>
      <c r="K114" s="37"/>
      <c r="L114" s="37"/>
    </row>
  </sheetData>
  <mergeCells count="16">
    <mergeCell ref="A28:I28"/>
    <mergeCell ref="B29:C29"/>
    <mergeCell ref="D29:E29"/>
    <mergeCell ref="F29:G29"/>
    <mergeCell ref="H29:I29"/>
    <mergeCell ref="A3:E3"/>
    <mergeCell ref="B20:C20"/>
    <mergeCell ref="D20:E20"/>
    <mergeCell ref="F20:G20"/>
    <mergeCell ref="H20:I20"/>
    <mergeCell ref="A11:I11"/>
    <mergeCell ref="B12:C12"/>
    <mergeCell ref="D12:E12"/>
    <mergeCell ref="F12:G12"/>
    <mergeCell ref="H12:I12"/>
    <mergeCell ref="A19:I19"/>
  </mergeCells>
  <pageMargins left="0.70866141732283472" right="0.70866141732283472" top="0.74803149606299213" bottom="0.74803149606299213" header="0.31496062992125984" footer="0.31496062992125984"/>
  <pageSetup paperSize="9" orientation="portrait" r:id="rId1"/>
  <headerFooter>
    <oddHeader>&amp;C&amp;"Calibri,Regular"&amp;13SRAD Report 1957 Transport Statistics Manchester 2017</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L46"/>
  <sheetViews>
    <sheetView zoomScaleNormal="100" workbookViewId="0">
      <selection activeCell="M21" sqref="M21"/>
    </sheetView>
  </sheetViews>
  <sheetFormatPr defaultRowHeight="12.75" x14ac:dyDescent="0.2"/>
  <cols>
    <col min="1" max="1" width="9.140625" style="310"/>
    <col min="2" max="2" width="10.42578125" style="310" customWidth="1"/>
    <col min="3" max="3" width="11.7109375" style="310" customWidth="1"/>
    <col min="4" max="4" width="11.28515625" style="310" customWidth="1"/>
    <col min="5" max="5" width="11.5703125" style="310" customWidth="1"/>
    <col min="6" max="6" width="11.85546875" style="310" customWidth="1"/>
    <col min="7" max="7" width="13.28515625" style="310" customWidth="1"/>
    <col min="8" max="16384" width="9.140625" style="310"/>
  </cols>
  <sheetData>
    <row r="1" spans="1:10" x14ac:dyDescent="0.2">
      <c r="A1" s="309" t="s">
        <v>124</v>
      </c>
    </row>
    <row r="2" spans="1:10" ht="55.5" customHeight="1" x14ac:dyDescent="0.25">
      <c r="A2" s="1110" t="s">
        <v>226</v>
      </c>
      <c r="B2" s="1111"/>
      <c r="C2" s="1111"/>
      <c r="D2" s="1111"/>
      <c r="E2" s="1111"/>
      <c r="F2" s="1111"/>
      <c r="G2" s="1111"/>
      <c r="H2" s="1111"/>
      <c r="I2" s="617"/>
      <c r="J2" s="617"/>
    </row>
    <row r="4" spans="1:10" ht="71.25" customHeight="1" x14ac:dyDescent="0.25">
      <c r="A4" s="843" t="s">
        <v>628</v>
      </c>
      <c r="B4" s="843"/>
      <c r="C4" s="843"/>
      <c r="D4" s="843"/>
      <c r="E4" s="843"/>
      <c r="F4" s="843"/>
      <c r="G4" s="843"/>
      <c r="H4" s="843"/>
      <c r="I4" s="843"/>
      <c r="J4" s="311"/>
    </row>
    <row r="6" spans="1:10" ht="51.75" customHeight="1" x14ac:dyDescent="0.25">
      <c r="A6" s="843" t="s">
        <v>625</v>
      </c>
      <c r="B6" s="843"/>
      <c r="C6" s="843"/>
      <c r="D6" s="843"/>
      <c r="E6" s="843"/>
      <c r="F6" s="843"/>
      <c r="G6" s="843"/>
      <c r="H6" s="843"/>
      <c r="I6" s="843"/>
      <c r="J6" s="617"/>
    </row>
    <row r="7" spans="1:10" ht="13.5" thickBot="1" x14ac:dyDescent="0.25"/>
    <row r="8" spans="1:10" ht="15.75" thickTop="1" x14ac:dyDescent="0.25">
      <c r="A8" s="312" t="s">
        <v>626</v>
      </c>
      <c r="B8" s="313"/>
      <c r="C8" s="313"/>
      <c r="D8" s="313"/>
      <c r="E8" s="313"/>
      <c r="F8" s="313"/>
      <c r="G8" s="314"/>
    </row>
    <row r="9" spans="1:10" ht="15" x14ac:dyDescent="0.25">
      <c r="A9" s="298" t="s">
        <v>173</v>
      </c>
      <c r="B9" s="301"/>
      <c r="C9" s="301"/>
      <c r="D9" s="301"/>
      <c r="E9" s="301"/>
      <c r="F9" s="301"/>
      <c r="G9" s="315"/>
    </row>
    <row r="10" spans="1:10" ht="15" x14ac:dyDescent="0.25">
      <c r="A10" s="298" t="s">
        <v>1</v>
      </c>
      <c r="B10" s="407" t="s">
        <v>125</v>
      </c>
      <c r="C10" s="407" t="s">
        <v>126</v>
      </c>
      <c r="D10" s="407" t="s">
        <v>127</v>
      </c>
      <c r="E10" s="407" t="s">
        <v>128</v>
      </c>
      <c r="F10" s="407" t="s">
        <v>129</v>
      </c>
      <c r="G10" s="655" t="s">
        <v>130</v>
      </c>
    </row>
    <row r="11" spans="1:10" ht="15" x14ac:dyDescent="0.25">
      <c r="A11" s="298" t="s">
        <v>131</v>
      </c>
      <c r="B11" s="316">
        <v>4.12</v>
      </c>
      <c r="C11" s="316">
        <v>4.57</v>
      </c>
      <c r="D11" s="316">
        <v>3.82</v>
      </c>
      <c r="E11" s="316">
        <v>4.6399999999999997</v>
      </c>
      <c r="F11" s="316">
        <v>4.37</v>
      </c>
      <c r="G11" s="317">
        <v>4.1100000000000003</v>
      </c>
    </row>
    <row r="12" spans="1:10" ht="15" x14ac:dyDescent="0.25">
      <c r="A12" s="298" t="s">
        <v>132</v>
      </c>
      <c r="B12" s="316">
        <v>4.2</v>
      </c>
      <c r="C12" s="316">
        <v>4.68</v>
      </c>
      <c r="D12" s="316">
        <v>3.97</v>
      </c>
      <c r="E12" s="316">
        <v>4.8499999999999996</v>
      </c>
      <c r="F12" s="316">
        <v>4.66</v>
      </c>
      <c r="G12" s="317">
        <v>4.25</v>
      </c>
    </row>
    <row r="13" spans="1:10" ht="15" x14ac:dyDescent="0.25">
      <c r="A13" s="298" t="s">
        <v>133</v>
      </c>
      <c r="B13" s="316">
        <v>4.1500000000000004</v>
      </c>
      <c r="C13" s="316">
        <v>4.67</v>
      </c>
      <c r="D13" s="316">
        <v>3.93</v>
      </c>
      <c r="E13" s="316">
        <v>4.91</v>
      </c>
      <c r="F13" s="316">
        <v>4.6399999999999997</v>
      </c>
      <c r="G13" s="317">
        <v>4.21</v>
      </c>
    </row>
    <row r="14" spans="1:10" ht="15" x14ac:dyDescent="0.25">
      <c r="A14" s="298" t="s">
        <v>134</v>
      </c>
      <c r="B14" s="316">
        <v>4.09</v>
      </c>
      <c r="C14" s="316">
        <v>4.59</v>
      </c>
      <c r="D14" s="316">
        <v>3.95</v>
      </c>
      <c r="E14" s="316">
        <v>4.78</v>
      </c>
      <c r="F14" s="316">
        <v>4.5599999999999996</v>
      </c>
      <c r="G14" s="317">
        <v>4.18</v>
      </c>
    </row>
    <row r="15" spans="1:10" ht="15" x14ac:dyDescent="0.25">
      <c r="A15" s="298" t="s">
        <v>135</v>
      </c>
      <c r="B15" s="316">
        <v>4.13</v>
      </c>
      <c r="C15" s="316">
        <v>4.63</v>
      </c>
      <c r="D15" s="316">
        <v>3.96</v>
      </c>
      <c r="E15" s="316">
        <v>4.92</v>
      </c>
      <c r="F15" s="316">
        <v>4.63</v>
      </c>
      <c r="G15" s="317">
        <v>4.1900000000000004</v>
      </c>
    </row>
    <row r="16" spans="1:10" ht="15" x14ac:dyDescent="0.25">
      <c r="A16" s="298" t="s">
        <v>136</v>
      </c>
      <c r="B16" s="316">
        <v>4.22</v>
      </c>
      <c r="C16" s="316">
        <v>4.68</v>
      </c>
      <c r="D16" s="316">
        <v>3.91</v>
      </c>
      <c r="E16" s="316">
        <v>4.96</v>
      </c>
      <c r="F16" s="316">
        <v>4.6900000000000004</v>
      </c>
      <c r="G16" s="317">
        <v>4.24</v>
      </c>
    </row>
    <row r="17" spans="1:12" ht="15" x14ac:dyDescent="0.25">
      <c r="A17" s="298" t="s">
        <v>137</v>
      </c>
      <c r="B17" s="316">
        <v>4.1417628580633226</v>
      </c>
      <c r="C17" s="316">
        <v>4.6445684266080516</v>
      </c>
      <c r="D17" s="316">
        <v>3.8752402893378846</v>
      </c>
      <c r="E17" s="316">
        <v>4.9048310098093291</v>
      </c>
      <c r="F17" s="316">
        <v>4.6784703204963396</v>
      </c>
      <c r="G17" s="317">
        <v>4.1545262204648008</v>
      </c>
    </row>
    <row r="18" spans="1:12" ht="15" x14ac:dyDescent="0.25">
      <c r="A18" s="298" t="s">
        <v>217</v>
      </c>
      <c r="B18" s="316">
        <v>4.0841446800349859</v>
      </c>
      <c r="C18" s="316">
        <v>4.6108344303266016</v>
      </c>
      <c r="D18" s="316">
        <v>3.8386076445442225</v>
      </c>
      <c r="E18" s="316">
        <v>4.9140076889748308</v>
      </c>
      <c r="F18" s="316">
        <v>4.7798384631986321</v>
      </c>
      <c r="G18" s="317">
        <v>4.109482228160509</v>
      </c>
    </row>
    <row r="19" spans="1:12" ht="15" x14ac:dyDescent="0.25">
      <c r="A19" s="298" t="s">
        <v>229</v>
      </c>
      <c r="B19" s="316">
        <v>4.0752583016775672</v>
      </c>
      <c r="C19" s="316">
        <v>4.5812566391583527</v>
      </c>
      <c r="D19" s="316">
        <v>3.8791028727544576</v>
      </c>
      <c r="E19" s="316">
        <v>4.9456070026921148</v>
      </c>
      <c r="F19" s="316">
        <v>4.6922458813833599</v>
      </c>
      <c r="G19" s="317">
        <v>4.1417229882873841</v>
      </c>
    </row>
    <row r="20" spans="1:12" ht="15" x14ac:dyDescent="0.25">
      <c r="A20" s="298" t="s">
        <v>282</v>
      </c>
      <c r="B20" s="316">
        <v>4.2474046080447012</v>
      </c>
      <c r="C20" s="316">
        <v>4.863133018002828</v>
      </c>
      <c r="D20" s="316">
        <v>3.9397010730918973</v>
      </c>
      <c r="E20" s="316">
        <v>5.1872809387674366</v>
      </c>
      <c r="F20" s="316">
        <v>4.9008566824528312</v>
      </c>
      <c r="G20" s="317">
        <v>4.2584660590560919</v>
      </c>
    </row>
    <row r="21" spans="1:12" ht="15" x14ac:dyDescent="0.25">
      <c r="A21" s="298" t="s">
        <v>302</v>
      </c>
      <c r="B21" s="316">
        <v>4.3715736308239448</v>
      </c>
      <c r="C21" s="316">
        <v>4.9823759172055118</v>
      </c>
      <c r="D21" s="316">
        <v>4.0151625923243763</v>
      </c>
      <c r="E21" s="316">
        <v>5.3626977253978421</v>
      </c>
      <c r="F21" s="316">
        <v>5.040154112790054</v>
      </c>
      <c r="G21" s="317">
        <v>4.3592527910791166</v>
      </c>
    </row>
    <row r="22" spans="1:12" ht="15" x14ac:dyDescent="0.25">
      <c r="A22" s="298" t="s">
        <v>389</v>
      </c>
      <c r="B22" s="316">
        <v>4.5261156851001578</v>
      </c>
      <c r="C22" s="316">
        <v>5.1497269344516816</v>
      </c>
      <c r="D22" s="316">
        <v>4.177671203055243</v>
      </c>
      <c r="E22" s="316">
        <v>5.7424289253687411</v>
      </c>
      <c r="F22" s="316">
        <v>5.3705919769623138</v>
      </c>
      <c r="G22" s="317">
        <v>4.5388466387138848</v>
      </c>
    </row>
    <row r="23" spans="1:12" ht="15" x14ac:dyDescent="0.25">
      <c r="A23" s="646">
        <v>2017</v>
      </c>
      <c r="B23" s="647">
        <v>4.617642764270955</v>
      </c>
      <c r="C23" s="647">
        <v>5.1908645966569189</v>
      </c>
      <c r="D23" s="647">
        <v>4.246206539143027</v>
      </c>
      <c r="E23" s="647">
        <v>5.7285755406980297</v>
      </c>
      <c r="F23" s="647">
        <v>5.4090319680763184</v>
      </c>
      <c r="G23" s="317">
        <v>4.6101304754108261</v>
      </c>
    </row>
    <row r="24" spans="1:12" ht="15" x14ac:dyDescent="0.25">
      <c r="A24" s="298" t="s">
        <v>29</v>
      </c>
      <c r="B24" s="316"/>
      <c r="C24" s="316"/>
      <c r="D24" s="316"/>
      <c r="E24" s="316"/>
      <c r="F24" s="316"/>
      <c r="G24" s="317"/>
      <c r="J24" s="333"/>
    </row>
    <row r="25" spans="1:12" ht="15.75" thickBot="1" x14ac:dyDescent="0.3">
      <c r="A25" s="648">
        <v>2017</v>
      </c>
      <c r="B25" s="649">
        <v>3.6470317112448489</v>
      </c>
      <c r="C25" s="649">
        <v>4.1438598513049039</v>
      </c>
      <c r="D25" s="649">
        <v>3.3229226557894891</v>
      </c>
      <c r="E25" s="649">
        <v>4.2493975044179351</v>
      </c>
      <c r="F25" s="649">
        <v>3.9717775787203835</v>
      </c>
      <c r="G25" s="650">
        <v>3.559608372870767</v>
      </c>
      <c r="H25" s="318"/>
      <c r="I25" s="318"/>
      <c r="J25" s="318"/>
      <c r="K25" s="318"/>
      <c r="L25" s="318"/>
    </row>
    <row r="26" spans="1:12" ht="15.75" thickTop="1" x14ac:dyDescent="0.25">
      <c r="B26" s="332">
        <f>B23/B22</f>
        <v>1.0202219928827938</v>
      </c>
      <c r="C26" s="332">
        <f t="shared" ref="C26:G26" si="0">C23/C22</f>
        <v>1.0079883191339771</v>
      </c>
      <c r="D26" s="332">
        <f t="shared" si="0"/>
        <v>1.0164051531957954</v>
      </c>
      <c r="E26" s="332">
        <f t="shared" si="0"/>
        <v>0.99758753920148491</v>
      </c>
      <c r="F26" s="332">
        <f t="shared" si="0"/>
        <v>1.0071574960970591</v>
      </c>
      <c r="G26" s="332">
        <f t="shared" si="0"/>
        <v>1.0157052754523428</v>
      </c>
    </row>
    <row r="27" spans="1:12" ht="13.5" thickBot="1" x14ac:dyDescent="0.25"/>
    <row r="28" spans="1:12" ht="15.75" thickTop="1" x14ac:dyDescent="0.25">
      <c r="A28" s="312" t="s">
        <v>627</v>
      </c>
      <c r="B28" s="313"/>
      <c r="C28" s="313"/>
      <c r="D28" s="313"/>
      <c r="E28" s="313"/>
      <c r="F28" s="319"/>
      <c r="G28" s="320"/>
    </row>
    <row r="29" spans="1:12" ht="15" x14ac:dyDescent="0.25">
      <c r="A29" s="298" t="s">
        <v>173</v>
      </c>
      <c r="B29" s="301"/>
      <c r="C29" s="301"/>
      <c r="D29" s="301"/>
      <c r="E29" s="301"/>
      <c r="F29" s="301"/>
      <c r="G29" s="315"/>
    </row>
    <row r="30" spans="1:12" ht="15" x14ac:dyDescent="0.25">
      <c r="A30" s="298" t="s">
        <v>1</v>
      </c>
      <c r="B30" s="407" t="s">
        <v>125</v>
      </c>
      <c r="C30" s="407" t="s">
        <v>126</v>
      </c>
      <c r="D30" s="407" t="s">
        <v>127</v>
      </c>
      <c r="E30" s="407" t="s">
        <v>128</v>
      </c>
      <c r="F30" s="407" t="s">
        <v>129</v>
      </c>
      <c r="G30" s="655" t="s">
        <v>130</v>
      </c>
    </row>
    <row r="31" spans="1:12" ht="15" x14ac:dyDescent="0.25">
      <c r="A31" s="298" t="s">
        <v>131</v>
      </c>
      <c r="B31" s="301">
        <v>15</v>
      </c>
      <c r="C31" s="301">
        <v>13</v>
      </c>
      <c r="D31" s="301">
        <v>16</v>
      </c>
      <c r="E31" s="301">
        <v>13</v>
      </c>
      <c r="F31" s="301">
        <v>14</v>
      </c>
      <c r="G31" s="315">
        <v>15</v>
      </c>
    </row>
    <row r="32" spans="1:12" ht="15" x14ac:dyDescent="0.25">
      <c r="A32" s="298" t="s">
        <v>132</v>
      </c>
      <c r="B32" s="301">
        <v>14</v>
      </c>
      <c r="C32" s="301">
        <v>13</v>
      </c>
      <c r="D32" s="301">
        <v>15</v>
      </c>
      <c r="E32" s="301">
        <v>12</v>
      </c>
      <c r="F32" s="301">
        <v>13</v>
      </c>
      <c r="G32" s="315">
        <v>14</v>
      </c>
    </row>
    <row r="33" spans="1:7" ht="15" x14ac:dyDescent="0.25">
      <c r="A33" s="298" t="s">
        <v>133</v>
      </c>
      <c r="B33" s="301">
        <v>14</v>
      </c>
      <c r="C33" s="301">
        <v>13</v>
      </c>
      <c r="D33" s="301">
        <v>15</v>
      </c>
      <c r="E33" s="301">
        <v>12</v>
      </c>
      <c r="F33" s="301">
        <v>13</v>
      </c>
      <c r="G33" s="315">
        <v>14</v>
      </c>
    </row>
    <row r="34" spans="1:7" ht="15" x14ac:dyDescent="0.25">
      <c r="A34" s="298" t="s">
        <v>134</v>
      </c>
      <c r="B34" s="301">
        <v>15</v>
      </c>
      <c r="C34" s="301">
        <v>13</v>
      </c>
      <c r="D34" s="301">
        <v>15</v>
      </c>
      <c r="E34" s="301">
        <v>13</v>
      </c>
      <c r="F34" s="301">
        <v>13</v>
      </c>
      <c r="G34" s="315">
        <v>14</v>
      </c>
    </row>
    <row r="35" spans="1:7" ht="15" x14ac:dyDescent="0.25">
      <c r="A35" s="298" t="s">
        <v>135</v>
      </c>
      <c r="B35" s="301">
        <v>15</v>
      </c>
      <c r="C35" s="301">
        <v>13</v>
      </c>
      <c r="D35" s="301">
        <v>15</v>
      </c>
      <c r="E35" s="301">
        <v>12</v>
      </c>
      <c r="F35" s="301">
        <v>13</v>
      </c>
      <c r="G35" s="315">
        <v>14</v>
      </c>
    </row>
    <row r="36" spans="1:7" ht="15" x14ac:dyDescent="0.25">
      <c r="A36" s="298" t="s">
        <v>136</v>
      </c>
      <c r="B36" s="301">
        <v>14</v>
      </c>
      <c r="C36" s="301">
        <v>13</v>
      </c>
      <c r="D36" s="301">
        <v>15</v>
      </c>
      <c r="E36" s="301">
        <v>12</v>
      </c>
      <c r="F36" s="301">
        <v>13</v>
      </c>
      <c r="G36" s="315">
        <v>14</v>
      </c>
    </row>
    <row r="37" spans="1:7" ht="15" x14ac:dyDescent="0.25">
      <c r="A37" s="298" t="s">
        <v>137</v>
      </c>
      <c r="B37" s="321">
        <v>14.486585074080287</v>
      </c>
      <c r="C37" s="321">
        <v>12.91831543621341</v>
      </c>
      <c r="D37" s="321">
        <v>15.482910870089967</v>
      </c>
      <c r="E37" s="321">
        <v>12.232837355661022</v>
      </c>
      <c r="F37" s="321">
        <v>12.824704634149425</v>
      </c>
      <c r="G37" s="322">
        <v>14.442079990841233</v>
      </c>
    </row>
    <row r="38" spans="1:7" ht="15" x14ac:dyDescent="0.25">
      <c r="A38" s="298" t="s">
        <v>217</v>
      </c>
      <c r="B38" s="321">
        <v>14.690958499414778</v>
      </c>
      <c r="C38" s="321">
        <v>13.012829002352632</v>
      </c>
      <c r="D38" s="321">
        <v>15.630667563869856</v>
      </c>
      <c r="E38" s="321">
        <v>12.209993104939054</v>
      </c>
      <c r="F38" s="321">
        <v>12.552725465924722</v>
      </c>
      <c r="G38" s="322">
        <v>14.600379480618328</v>
      </c>
    </row>
    <row r="39" spans="1:7" ht="15" x14ac:dyDescent="0.25">
      <c r="A39" s="298" t="s">
        <v>229</v>
      </c>
      <c r="B39" s="321">
        <v>14.722993135257484</v>
      </c>
      <c r="C39" s="321">
        <v>13.096843230119308</v>
      </c>
      <c r="D39" s="321">
        <v>15.467493894379611</v>
      </c>
      <c r="E39" s="321">
        <v>12.131978939559771</v>
      </c>
      <c r="F39" s="321">
        <v>12.787053687457439</v>
      </c>
      <c r="G39" s="322">
        <v>14.486724527371177</v>
      </c>
    </row>
    <row r="40" spans="1:7" ht="15" x14ac:dyDescent="0.25">
      <c r="A40" s="298" t="s">
        <v>282</v>
      </c>
      <c r="B40" s="321">
        <v>14.126273698144592</v>
      </c>
      <c r="C40" s="321">
        <v>12.337725449393641</v>
      </c>
      <c r="D40" s="321">
        <v>15.229581860867352</v>
      </c>
      <c r="E40" s="321">
        <v>11.566753508873333</v>
      </c>
      <c r="F40" s="321">
        <v>12.24275751927734</v>
      </c>
      <c r="G40" s="322">
        <v>14.089580418846703</v>
      </c>
    </row>
    <row r="41" spans="1:7" ht="15" x14ac:dyDescent="0.25">
      <c r="A41" s="298" t="s">
        <v>302</v>
      </c>
      <c r="B41" s="321">
        <v>13.725034751088323</v>
      </c>
      <c r="C41" s="321">
        <v>12.042447418068864</v>
      </c>
      <c r="D41" s="321">
        <v>14.943355000043976</v>
      </c>
      <c r="E41" s="321">
        <v>11.188398651641098</v>
      </c>
      <c r="F41" s="321">
        <v>11.904397892862464</v>
      </c>
      <c r="G41" s="322">
        <v>13.763826709656639</v>
      </c>
    </row>
    <row r="42" spans="1:7" ht="15" x14ac:dyDescent="0.25">
      <c r="A42" s="298" t="s">
        <v>389</v>
      </c>
      <c r="B42" s="321">
        <v>13.256400007078534</v>
      </c>
      <c r="C42" s="321">
        <v>11.651103206773916</v>
      </c>
      <c r="D42" s="321">
        <v>14.362068502691258</v>
      </c>
      <c r="E42" s="321">
        <v>10.448540291884795</v>
      </c>
      <c r="F42" s="321">
        <v>11.171952786094334</v>
      </c>
      <c r="G42" s="322">
        <v>13.219217298119911</v>
      </c>
    </row>
    <row r="43" spans="1:7" ht="15" x14ac:dyDescent="0.25">
      <c r="A43" s="646">
        <v>2017</v>
      </c>
      <c r="B43" s="651">
        <v>12.993642657732305</v>
      </c>
      <c r="C43" s="651">
        <v>11.558768078566699</v>
      </c>
      <c r="D43" s="651">
        <v>14.130259432012757</v>
      </c>
      <c r="E43" s="651">
        <v>10.473807942958359</v>
      </c>
      <c r="F43" s="651">
        <v>11.092557846600887</v>
      </c>
      <c r="G43" s="652">
        <v>13.014816027447287</v>
      </c>
    </row>
    <row r="44" spans="1:7" ht="15" x14ac:dyDescent="0.25">
      <c r="A44" s="298" t="s">
        <v>29</v>
      </c>
      <c r="B44" s="301"/>
      <c r="C44" s="301"/>
      <c r="D44" s="301"/>
      <c r="E44" s="301"/>
      <c r="F44" s="301"/>
      <c r="G44" s="315"/>
    </row>
    <row r="45" spans="1:7" ht="15.75" thickBot="1" x14ac:dyDescent="0.3">
      <c r="A45" s="648">
        <v>2017</v>
      </c>
      <c r="B45" s="653">
        <v>16.451735205647573</v>
      </c>
      <c r="C45" s="653">
        <v>14.479254162301354</v>
      </c>
      <c r="D45" s="653">
        <v>18.056393787999461</v>
      </c>
      <c r="E45" s="653">
        <v>14.119648711992772</v>
      </c>
      <c r="F45" s="653">
        <v>15.106586109318497</v>
      </c>
      <c r="G45" s="654">
        <v>16.855786849273805</v>
      </c>
    </row>
    <row r="46" spans="1:7" ht="13.5" thickTop="1" x14ac:dyDescent="0.2"/>
  </sheetData>
  <mergeCells count="3">
    <mergeCell ref="A2:H2"/>
    <mergeCell ref="A4:I4"/>
    <mergeCell ref="A6:I6"/>
  </mergeCells>
  <pageMargins left="0.70866141732283472" right="0.70866141732283472" top="0.74803149606299213" bottom="0.74803149606299213" header="0.31496062992125984" footer="0.31496062992125984"/>
  <pageSetup paperSize="9" scale="84" orientation="portrait" r:id="rId1"/>
  <headerFooter>
    <oddHeader>&amp;C&amp;"Calibri,Regular"&amp;13SRAD Report 1957 Transport Statistics Manchester 2017</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4:A7"/>
  <sheetViews>
    <sheetView zoomScaleNormal="100" zoomScaleSheetLayoutView="80" workbookViewId="0"/>
  </sheetViews>
  <sheetFormatPr defaultRowHeight="12.75" x14ac:dyDescent="0.2"/>
  <cols>
    <col min="1" max="10" width="9.140625" style="195"/>
    <col min="11" max="11" width="6.5703125" style="195" customWidth="1"/>
    <col min="12" max="16384" width="9.140625" style="195"/>
  </cols>
  <sheetData>
    <row r="4" spans="1:1" ht="15" x14ac:dyDescent="0.25">
      <c r="A4" s="194"/>
    </row>
    <row r="6" spans="1:1" ht="26.25" customHeight="1" x14ac:dyDescent="0.2"/>
    <row r="7" spans="1:1" ht="26.25" customHeight="1" x14ac:dyDescent="0.2"/>
  </sheetData>
  <pageMargins left="0.70866141732283472" right="0.70866141732283472" top="0.74803149606299213" bottom="0.74803149606299213" header="0.31496062992125984" footer="0.31496062992125984"/>
  <pageSetup paperSize="9" scale="82" orientation="portrait" r:id="rId1"/>
  <headerFooter>
    <oddHeader>&amp;C&amp;"Calibri,Regular"&amp;13SRAD Report 1957 Transport Statistics Manchester 2017</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K50"/>
  <sheetViews>
    <sheetView showRuler="0" topLeftCell="A22" zoomScaleNormal="100" zoomScalePageLayoutView="57" workbookViewId="0">
      <selection activeCell="A48" sqref="A48:C49"/>
    </sheetView>
  </sheetViews>
  <sheetFormatPr defaultRowHeight="15" x14ac:dyDescent="0.25"/>
  <cols>
    <col min="1" max="1" width="54.28515625" style="4" customWidth="1"/>
    <col min="2" max="2" width="15.28515625" style="4" customWidth="1"/>
    <col min="3" max="3" width="11.85546875" style="4" customWidth="1"/>
    <col min="4" max="4" width="11.7109375" style="4" customWidth="1"/>
    <col min="5" max="16384" width="9.140625" style="4"/>
  </cols>
  <sheetData>
    <row r="1" spans="1:6" ht="16.5" thickTop="1" thickBot="1" x14ac:dyDescent="0.3">
      <c r="A1" s="228" t="s">
        <v>636</v>
      </c>
      <c r="B1" s="229"/>
      <c r="C1" s="229"/>
      <c r="D1" s="230"/>
    </row>
    <row r="2" spans="1:6" x14ac:dyDescent="0.25">
      <c r="A2" s="231"/>
      <c r="B2" s="430" t="s">
        <v>173</v>
      </c>
      <c r="C2" s="430" t="s">
        <v>39</v>
      </c>
      <c r="D2" s="431" t="s">
        <v>40</v>
      </c>
    </row>
    <row r="3" spans="1:6" ht="20.25" customHeight="1" x14ac:dyDescent="0.25">
      <c r="A3" s="432" t="s">
        <v>511</v>
      </c>
      <c r="B3" s="433">
        <f>'Table 1 Motorway Growth'!J14</f>
        <v>2</v>
      </c>
      <c r="C3" s="434">
        <f>'Table 1 Motorway Growth'!J15</f>
        <v>1</v>
      </c>
      <c r="D3" s="435" t="s">
        <v>515</v>
      </c>
    </row>
    <row r="4" spans="1:6" ht="15.75" customHeight="1" x14ac:dyDescent="0.25">
      <c r="A4" s="427"/>
      <c r="B4" s="433"/>
      <c r="C4" s="434"/>
      <c r="D4" s="435"/>
    </row>
    <row r="5" spans="1:6" ht="30" customHeight="1" x14ac:dyDescent="0.25">
      <c r="A5" s="427" t="s">
        <v>505</v>
      </c>
      <c r="B5" s="434">
        <f>'Table 2 A&amp;B Road Growth'!H7</f>
        <v>1</v>
      </c>
      <c r="C5" s="434">
        <f>'Table 2 A&amp;B Road Growth'!H8</f>
        <v>0</v>
      </c>
      <c r="D5" s="435" t="s">
        <v>516</v>
      </c>
    </row>
    <row r="6" spans="1:6" ht="26.25" customHeight="1" x14ac:dyDescent="0.25">
      <c r="A6" s="232"/>
      <c r="B6" s="434"/>
      <c r="C6" s="434"/>
      <c r="D6" s="435"/>
    </row>
    <row r="7" spans="1:6" ht="30.75" thickBot="1" x14ac:dyDescent="0.3">
      <c r="A7" s="436" t="s">
        <v>146</v>
      </c>
      <c r="B7" s="437">
        <v>-13</v>
      </c>
      <c r="C7" s="437">
        <v>-5</v>
      </c>
      <c r="D7" s="438" t="s">
        <v>514</v>
      </c>
    </row>
    <row r="8" spans="1:6" ht="15.75" thickTop="1" x14ac:dyDescent="0.25">
      <c r="A8" s="439" t="s">
        <v>512</v>
      </c>
      <c r="B8" s="440"/>
      <c r="C8" s="440"/>
      <c r="D8" s="440"/>
    </row>
    <row r="9" spans="1:6" x14ac:dyDescent="0.25">
      <c r="A9" s="848" t="s">
        <v>513</v>
      </c>
      <c r="B9" s="849"/>
      <c r="C9" s="849"/>
      <c r="D9" s="849"/>
    </row>
    <row r="10" spans="1:6" x14ac:dyDescent="0.25">
      <c r="A10" s="844"/>
      <c r="B10" s="844"/>
      <c r="C10" s="844"/>
      <c r="D10" s="844"/>
    </row>
    <row r="11" spans="1:6" ht="15.75" thickBot="1" x14ac:dyDescent="0.3">
      <c r="A11" s="413"/>
      <c r="B11" s="413"/>
      <c r="C11" s="413"/>
      <c r="D11" s="413"/>
    </row>
    <row r="12" spans="1:6" ht="16.5" thickTop="1" thickBot="1" x14ac:dyDescent="0.3">
      <c r="A12" s="228" t="s">
        <v>506</v>
      </c>
      <c r="B12" s="229"/>
      <c r="C12" s="441"/>
    </row>
    <row r="13" spans="1:6" x14ac:dyDescent="0.25">
      <c r="A13" s="232"/>
      <c r="B13" s="442" t="s">
        <v>173</v>
      </c>
      <c r="C13" s="443" t="s">
        <v>39</v>
      </c>
    </row>
    <row r="14" spans="1:6" ht="17.25" customHeight="1" x14ac:dyDescent="0.25">
      <c r="A14" s="444" t="s">
        <v>41</v>
      </c>
      <c r="B14" s="445"/>
      <c r="C14" s="446"/>
    </row>
    <row r="15" spans="1:6" ht="17.25" customHeight="1" x14ac:dyDescent="0.25">
      <c r="A15" s="427" t="s">
        <v>42</v>
      </c>
      <c r="B15" s="447">
        <f>'Table 5  Traffic Composition'!C5</f>
        <v>78.681730671800594</v>
      </c>
      <c r="C15" s="448">
        <f>'Table 5  Traffic Composition'!C9</f>
        <v>75.11957034950224</v>
      </c>
      <c r="F15" s="449"/>
    </row>
    <row r="16" spans="1:6" ht="18" customHeight="1" x14ac:dyDescent="0.25">
      <c r="A16" s="427" t="s">
        <v>43</v>
      </c>
      <c r="B16" s="447">
        <f>'Table 5  Traffic Composition'!D5</f>
        <v>14.595197081771202</v>
      </c>
      <c r="C16" s="448">
        <f>'Table 5  Traffic Composition'!D9</f>
        <v>16.21913590865438</v>
      </c>
      <c r="F16" s="449"/>
    </row>
    <row r="17" spans="1:11" ht="16.5" customHeight="1" x14ac:dyDescent="0.25">
      <c r="A17" s="450" t="s">
        <v>44</v>
      </c>
      <c r="B17" s="451">
        <f>SUM('Table 5  Traffic Composition'!E5+'Table 5  Traffic Composition'!G5)</f>
        <v>6.1232141047725204</v>
      </c>
      <c r="C17" s="452">
        <f>'Table 5  Traffic Composition'!E9+'Table 5  Traffic Composition'!G9</f>
        <v>8.1692835018966434</v>
      </c>
      <c r="F17" s="449"/>
    </row>
    <row r="18" spans="1:11" s="414" customFormat="1" ht="15" customHeight="1" x14ac:dyDescent="0.25">
      <c r="A18" s="453" t="s">
        <v>45</v>
      </c>
      <c r="B18" s="447"/>
      <c r="C18" s="448"/>
      <c r="F18" s="449"/>
      <c r="K18" s="4"/>
    </row>
    <row r="19" spans="1:11" s="414" customFormat="1" ht="15" customHeight="1" x14ac:dyDescent="0.25">
      <c r="A19" s="426" t="s">
        <v>42</v>
      </c>
      <c r="B19" s="447">
        <f>'Table 5  Traffic Composition'!C6</f>
        <v>82.447101392275627</v>
      </c>
      <c r="C19" s="448">
        <f>'Table 5  Traffic Composition'!C10</f>
        <v>81.294481736682471</v>
      </c>
      <c r="F19" s="449"/>
      <c r="K19" s="4"/>
    </row>
    <row r="20" spans="1:11" s="414" customFormat="1" ht="18.75" customHeight="1" x14ac:dyDescent="0.25">
      <c r="A20" s="426" t="s">
        <v>43</v>
      </c>
      <c r="B20" s="447">
        <f>'Table 5  Traffic Composition'!D6</f>
        <v>11.861873672618579</v>
      </c>
      <c r="C20" s="448">
        <f>'Table 5  Traffic Composition'!D10</f>
        <v>13.186694091349002</v>
      </c>
      <c r="F20" s="449"/>
      <c r="K20" s="4"/>
    </row>
    <row r="21" spans="1:11" s="414" customFormat="1" ht="18.75" customHeight="1" x14ac:dyDescent="0.25">
      <c r="A21" s="454" t="s">
        <v>44</v>
      </c>
      <c r="B21" s="451">
        <f>SUM('Table 5  Traffic Composition'!E6+'Table 5  Traffic Composition'!G6)</f>
        <v>2.6115000393298198</v>
      </c>
      <c r="C21" s="452">
        <f>'Table 5  Traffic Composition'!E10+'Table 5  Traffic Composition'!G10</f>
        <v>3.3561364651225247</v>
      </c>
      <c r="F21" s="449"/>
      <c r="K21" s="4"/>
    </row>
    <row r="22" spans="1:11" ht="21" customHeight="1" x14ac:dyDescent="0.25">
      <c r="A22" s="455" t="s">
        <v>46</v>
      </c>
      <c r="B22" s="447"/>
      <c r="C22" s="448"/>
      <c r="F22" s="449"/>
    </row>
    <row r="23" spans="1:11" ht="15.75" customHeight="1" x14ac:dyDescent="0.25">
      <c r="A23" s="427" t="s">
        <v>42</v>
      </c>
      <c r="B23" s="447">
        <f>'Table 5  Traffic Composition'!C7</f>
        <v>80.432463880539132</v>
      </c>
      <c r="C23" s="448">
        <f>'Table 5  Traffic Composition'!C11</f>
        <v>82.628596617571304</v>
      </c>
    </row>
    <row r="24" spans="1:11" ht="17.25" customHeight="1" x14ac:dyDescent="0.25">
      <c r="A24" s="427" t="s">
        <v>43</v>
      </c>
      <c r="B24" s="447">
        <f>'Table 5  Traffic Composition'!D7</f>
        <v>9.3959080771841368</v>
      </c>
      <c r="C24" s="448">
        <f>'Table 5  Traffic Composition'!D11</f>
        <v>11.774429577157971</v>
      </c>
      <c r="D24" s="238"/>
    </row>
    <row r="25" spans="1:11" ht="15.75" customHeight="1" x14ac:dyDescent="0.25">
      <c r="A25" s="450" t="s">
        <v>44</v>
      </c>
      <c r="B25" s="451">
        <f>SUM('Table 5  Traffic Composition'!E7+'Table 5  Traffic Composition'!G7)</f>
        <v>1.1538834480752449</v>
      </c>
      <c r="C25" s="452">
        <f>'Table 5  Traffic Composition'!E11+'Table 5  Traffic Composition'!G11</f>
        <v>1.7501595364345337</v>
      </c>
      <c r="D25" s="238"/>
    </row>
    <row r="26" spans="1:11" ht="18.75" customHeight="1" x14ac:dyDescent="0.25">
      <c r="A26" s="456" t="s">
        <v>47</v>
      </c>
      <c r="B26" s="447"/>
      <c r="C26" s="448"/>
      <c r="D26" s="238"/>
    </row>
    <row r="27" spans="1:11" ht="18.75" customHeight="1" x14ac:dyDescent="0.25">
      <c r="A27" s="427" t="s">
        <v>42</v>
      </c>
      <c r="B27" s="447">
        <f>'Table 5  Traffic Composition'!C8</f>
        <v>82.571912013536377</v>
      </c>
      <c r="C27" s="448">
        <f>'Table 5  Traffic Composition'!C12</f>
        <v>83.6359726097958</v>
      </c>
      <c r="D27" s="238"/>
    </row>
    <row r="28" spans="1:11" ht="18" customHeight="1" x14ac:dyDescent="0.25">
      <c r="A28" s="427" t="s">
        <v>43</v>
      </c>
      <c r="B28" s="447">
        <f>'Table 5  Traffic Composition'!D8</f>
        <v>12.12633953750705</v>
      </c>
      <c r="C28" s="448">
        <f>'Table 5  Traffic Composition'!D12</f>
        <v>11.756068937501162</v>
      </c>
      <c r="D28" s="238"/>
    </row>
    <row r="29" spans="1:11" ht="21" customHeight="1" thickBot="1" x14ac:dyDescent="0.3">
      <c r="A29" s="436" t="s">
        <v>44</v>
      </c>
      <c r="B29" s="457">
        <f>SUM('Table 5  Traffic Composition'!E8+'Table 5  Traffic Composition'!G8)</f>
        <v>1.5792442188381277</v>
      </c>
      <c r="C29" s="458">
        <f>'Table 5  Traffic Composition'!E12+'Table 5  Traffic Composition'!G12</f>
        <v>1.4496947941088227</v>
      </c>
      <c r="D29" s="238"/>
    </row>
    <row r="30" spans="1:11" ht="16.5" thickTop="1" thickBot="1" x14ac:dyDescent="0.3">
      <c r="A30" s="238"/>
      <c r="B30" s="238"/>
      <c r="C30" s="238"/>
      <c r="D30" s="238"/>
    </row>
    <row r="31" spans="1:11" ht="14.25" customHeight="1" thickTop="1" thickBot="1" x14ac:dyDescent="0.3">
      <c r="A31" s="459" t="s">
        <v>60</v>
      </c>
      <c r="B31" s="460"/>
      <c r="C31" s="441"/>
      <c r="D31" s="238"/>
    </row>
    <row r="32" spans="1:11" x14ac:dyDescent="0.25">
      <c r="A32" s="461" t="s">
        <v>638</v>
      </c>
      <c r="B32" s="462" t="s">
        <v>173</v>
      </c>
      <c r="C32" s="443" t="s">
        <v>39</v>
      </c>
      <c r="D32" s="238"/>
    </row>
    <row r="33" spans="1:10" x14ac:dyDescent="0.25">
      <c r="A33" s="463" t="s">
        <v>125</v>
      </c>
      <c r="B33" s="424">
        <v>2</v>
      </c>
      <c r="C33" s="464">
        <v>2</v>
      </c>
      <c r="D33" s="238"/>
      <c r="E33" s="239"/>
      <c r="F33" s="239"/>
      <c r="G33" s="239"/>
      <c r="H33" s="239"/>
      <c r="I33" s="239"/>
      <c r="J33" s="239"/>
    </row>
    <row r="34" spans="1:10" x14ac:dyDescent="0.25">
      <c r="A34" s="463" t="s">
        <v>126</v>
      </c>
      <c r="B34" s="424">
        <v>1</v>
      </c>
      <c r="C34" s="464">
        <v>3</v>
      </c>
      <c r="D34" s="238"/>
    </row>
    <row r="35" spans="1:10" x14ac:dyDescent="0.25">
      <c r="A35" s="463" t="s">
        <v>127</v>
      </c>
      <c r="B35" s="424">
        <v>2</v>
      </c>
      <c r="C35" s="464">
        <v>2</v>
      </c>
      <c r="D35" s="238"/>
    </row>
    <row r="36" spans="1:10" x14ac:dyDescent="0.25">
      <c r="A36" s="463" t="s">
        <v>128</v>
      </c>
      <c r="B36" s="424">
        <v>0</v>
      </c>
      <c r="C36" s="464">
        <v>1</v>
      </c>
      <c r="D36" s="238"/>
    </row>
    <row r="37" spans="1:10" x14ac:dyDescent="0.25">
      <c r="A37" s="463" t="s">
        <v>129</v>
      </c>
      <c r="B37" s="424">
        <v>1</v>
      </c>
      <c r="C37" s="464">
        <v>2</v>
      </c>
      <c r="D37" s="238"/>
    </row>
    <row r="38" spans="1:10" x14ac:dyDescent="0.25">
      <c r="A38" s="463" t="s">
        <v>130</v>
      </c>
      <c r="B38" s="424">
        <v>2</v>
      </c>
      <c r="C38" s="464">
        <v>2</v>
      </c>
      <c r="D38" s="238"/>
    </row>
    <row r="39" spans="1:10" x14ac:dyDescent="0.25">
      <c r="A39" s="231" t="s">
        <v>227</v>
      </c>
      <c r="B39" s="5"/>
      <c r="C39" s="94"/>
    </row>
    <row r="40" spans="1:10" x14ac:dyDescent="0.25">
      <c r="A40" s="850" t="s">
        <v>479</v>
      </c>
      <c r="B40" s="856"/>
      <c r="C40" s="857"/>
    </row>
    <row r="41" spans="1:10" x14ac:dyDescent="0.25">
      <c r="A41" s="850" t="s">
        <v>480</v>
      </c>
      <c r="B41" s="856"/>
      <c r="C41" s="857"/>
    </row>
    <row r="42" spans="1:10" ht="29.25" customHeight="1" x14ac:dyDescent="0.25">
      <c r="A42" s="850" t="s">
        <v>474</v>
      </c>
      <c r="B42" s="856"/>
      <c r="C42" s="857"/>
    </row>
    <row r="43" spans="1:10" x14ac:dyDescent="0.25">
      <c r="A43" s="850" t="s">
        <v>478</v>
      </c>
      <c r="B43" s="851"/>
      <c r="C43" s="852"/>
    </row>
    <row r="44" spans="1:10" x14ac:dyDescent="0.25">
      <c r="A44" s="850" t="s">
        <v>230</v>
      </c>
      <c r="B44" s="851"/>
      <c r="C44" s="852"/>
    </row>
    <row r="45" spans="1:10" ht="15" customHeight="1" x14ac:dyDescent="0.25">
      <c r="A45" s="850" t="s">
        <v>475</v>
      </c>
      <c r="B45" s="856"/>
      <c r="C45" s="857"/>
    </row>
    <row r="46" spans="1:10" ht="15" customHeight="1" x14ac:dyDescent="0.25">
      <c r="A46" s="850" t="s">
        <v>476</v>
      </c>
      <c r="B46" s="851"/>
      <c r="C46" s="852"/>
    </row>
    <row r="47" spans="1:10" ht="15" customHeight="1" thickBot="1" x14ac:dyDescent="0.3">
      <c r="A47" s="853" t="s">
        <v>477</v>
      </c>
      <c r="B47" s="854"/>
      <c r="C47" s="855"/>
    </row>
    <row r="48" spans="1:10" ht="15.75" thickTop="1" x14ac:dyDescent="0.25">
      <c r="A48" s="845" t="s">
        <v>639</v>
      </c>
      <c r="B48" s="846"/>
      <c r="C48" s="846"/>
    </row>
    <row r="49" spans="1:3" x14ac:dyDescent="0.25">
      <c r="A49" s="847"/>
      <c r="B49" s="847"/>
      <c r="C49" s="847"/>
    </row>
    <row r="50" spans="1:3" x14ac:dyDescent="0.25">
      <c r="A50" s="242"/>
    </row>
  </sheetData>
  <mergeCells count="10">
    <mergeCell ref="A48:C49"/>
    <mergeCell ref="A9:D10"/>
    <mergeCell ref="A46:C46"/>
    <mergeCell ref="A47:C47"/>
    <mergeCell ref="A40:C40"/>
    <mergeCell ref="A42:C42"/>
    <mergeCell ref="A43:C43"/>
    <mergeCell ref="A45:C45"/>
    <mergeCell ref="A41:C41"/>
    <mergeCell ref="A44:C44"/>
  </mergeCells>
  <pageMargins left="0.70866141732283472" right="0.70866141732283472" top="0.74803149606299213" bottom="0.74803149606299213" header="0.31496062992125984" footer="0.31496062992125984"/>
  <pageSetup paperSize="9" scale="91" orientation="portrait" r:id="rId1"/>
  <headerFooter>
    <oddHeader>&amp;C&amp;"Calibri,Regular"&amp;13SRAD Report 1957 Transport Statistics Manchester 2017</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R50"/>
  <sheetViews>
    <sheetView zoomScaleNormal="100" workbookViewId="0">
      <selection activeCell="I38" sqref="I38"/>
    </sheetView>
  </sheetViews>
  <sheetFormatPr defaultRowHeight="15" x14ac:dyDescent="0.25"/>
  <cols>
    <col min="1" max="1" width="35.7109375" style="4" customWidth="1"/>
    <col min="2" max="2" width="11" style="4" customWidth="1"/>
    <col min="3" max="3" width="12.28515625" style="4" customWidth="1"/>
    <col min="4" max="4" width="12.140625" style="4" customWidth="1"/>
    <col min="5" max="5" width="10.42578125" style="4" customWidth="1"/>
    <col min="6" max="16384" width="9.140625" style="4"/>
  </cols>
  <sheetData>
    <row r="1" spans="1:5" ht="16.5" thickTop="1" thickBot="1" x14ac:dyDescent="0.3">
      <c r="A1" s="228" t="s">
        <v>228</v>
      </c>
      <c r="B1" s="229"/>
      <c r="C1" s="229"/>
      <c r="D1" s="230"/>
    </row>
    <row r="2" spans="1:5" ht="7.5" customHeight="1" x14ac:dyDescent="0.25">
      <c r="A2" s="232"/>
      <c r="B2" s="5"/>
      <c r="C2" s="5"/>
      <c r="D2" s="94"/>
    </row>
    <row r="3" spans="1:5" ht="30" x14ac:dyDescent="0.25">
      <c r="A3" s="444"/>
      <c r="B3" s="243" t="s">
        <v>443</v>
      </c>
      <c r="C3" s="243" t="s">
        <v>50</v>
      </c>
      <c r="D3" s="244" t="s">
        <v>414</v>
      </c>
    </row>
    <row r="4" spans="1:5" x14ac:dyDescent="0.25">
      <c r="A4" s="231" t="s">
        <v>174</v>
      </c>
      <c r="B4" s="5"/>
      <c r="C4" s="418"/>
      <c r="D4" s="465"/>
    </row>
    <row r="5" spans="1:5" ht="15.75" customHeight="1" x14ac:dyDescent="0.25">
      <c r="A5" s="232" t="s">
        <v>49</v>
      </c>
      <c r="B5" s="5">
        <f>'Tabs 6&amp; 7 Rail Corridor'!B24</f>
        <v>1024</v>
      </c>
      <c r="C5" s="20">
        <f>'Tabs 6&amp; 7 Rail Corridor'!C24-100</f>
        <v>102.77227722772278</v>
      </c>
      <c r="D5" s="245">
        <f>('Tabs 6&amp; 7 Rail Corridor'!B24-'Tabs 6&amp; 7 Rail Corridor'!B23)/'Tabs 6&amp; 7 Rail Corridor'!B23*100</f>
        <v>-9.3805309734513269</v>
      </c>
    </row>
    <row r="6" spans="1:5" ht="16.5" customHeight="1" x14ac:dyDescent="0.25">
      <c r="A6" s="232" t="s">
        <v>51</v>
      </c>
      <c r="B6" s="5">
        <f>'Tabs 6&amp; 7 Rail Corridor'!B47</f>
        <v>368</v>
      </c>
      <c r="C6" s="20">
        <f>'Tabs 6&amp; 7 Rail Corridor'!C47-100</f>
        <v>31.428571428571416</v>
      </c>
      <c r="D6" s="245">
        <f>('Tabs 6&amp; 7 Rail Corridor'!D24-'Tabs 6&amp; 7 Rail Corridor'!D23)/'Tabs 6&amp; 7 Rail Corridor'!D23*100</f>
        <v>1.1176157530601383</v>
      </c>
    </row>
    <row r="7" spans="1:5" x14ac:dyDescent="0.25">
      <c r="A7" s="232"/>
      <c r="B7" s="5"/>
      <c r="C7" s="20"/>
      <c r="D7" s="245"/>
    </row>
    <row r="8" spans="1:5" x14ac:dyDescent="0.25">
      <c r="A8" s="231" t="s">
        <v>175</v>
      </c>
      <c r="B8" s="5"/>
      <c r="C8" s="20"/>
      <c r="D8" s="245"/>
    </row>
    <row r="9" spans="1:5" x14ac:dyDescent="0.25">
      <c r="A9" s="232" t="s">
        <v>49</v>
      </c>
      <c r="B9" s="20">
        <f>'Tabs 6&amp; 7 Rail Corridor'!D24</f>
        <v>1900</v>
      </c>
      <c r="C9" s="20">
        <f>'Tabs 6&amp; 7 Rail Corridor'!E24-100</f>
        <v>276.23762376237619</v>
      </c>
      <c r="D9" s="245">
        <f>('Tabs 6&amp; 7 Rail Corridor'!D24-'Tabs 6&amp; 7 Rail Corridor'!D23)/'Tabs 6&amp; 7 Rail Corridor'!D23*100</f>
        <v>1.1176157530601383</v>
      </c>
    </row>
    <row r="10" spans="1:5" x14ac:dyDescent="0.25">
      <c r="A10" s="232" t="s">
        <v>51</v>
      </c>
      <c r="B10" s="20">
        <f>'Tabs 6&amp; 7 Rail Corridor'!D47</f>
        <v>2778</v>
      </c>
      <c r="C10" s="20">
        <f>'Tabs 6&amp; 7 Rail Corridor'!E47-100</f>
        <v>892.14285714285711</v>
      </c>
      <c r="D10" s="245">
        <f>('Tabs 6&amp; 7 Rail Corridor'!D47-'Tabs 6&amp; 7 Rail Corridor'!D46)/'Tabs 6&amp; 7 Rail Corridor'!D46*100</f>
        <v>9.5425867507886437</v>
      </c>
    </row>
    <row r="11" spans="1:5" x14ac:dyDescent="0.25">
      <c r="A11" s="232"/>
      <c r="B11" s="5"/>
      <c r="C11" s="20"/>
      <c r="D11" s="245"/>
    </row>
    <row r="12" spans="1:5" x14ac:dyDescent="0.25">
      <c r="A12" s="231" t="s">
        <v>52</v>
      </c>
      <c r="B12" s="5"/>
      <c r="C12" s="20"/>
      <c r="D12" s="245"/>
    </row>
    <row r="13" spans="1:5" x14ac:dyDescent="0.25">
      <c r="A13" s="232" t="s">
        <v>49</v>
      </c>
      <c r="B13" s="20">
        <v>17142.508042895442</v>
      </c>
      <c r="C13" s="20">
        <v>74.78087319428468</v>
      </c>
      <c r="D13" s="245">
        <f>('Tabs 6&amp; 7 Rail Corridor'!F24-'Tabs 6&amp; 7 Rail Corridor'!F23)/'Tabs 6&amp; 7 Rail Corridor'!F23*100</f>
        <v>-0.72673127811302707</v>
      </c>
    </row>
    <row r="14" spans="1:5" ht="15.75" thickBot="1" x14ac:dyDescent="0.3">
      <c r="A14" s="237" t="s">
        <v>51</v>
      </c>
      <c r="B14" s="246">
        <v>11163.39206951877</v>
      </c>
      <c r="C14" s="246">
        <v>146.10652710579299</v>
      </c>
      <c r="D14" s="466">
        <f>('Tabs 6&amp; 7 Rail Corridor'!F47-'Tabs 6&amp; 7 Rail Corridor'!F46)/'Tabs 6&amp; 7 Rail Corridor'!F46*100</f>
        <v>2.9643245666737674</v>
      </c>
    </row>
    <row r="15" spans="1:5" ht="16.5" thickTop="1" thickBot="1" x14ac:dyDescent="0.3"/>
    <row r="16" spans="1:5" ht="16.5" thickTop="1" thickBot="1" x14ac:dyDescent="0.3">
      <c r="A16" s="228" t="s">
        <v>472</v>
      </c>
      <c r="B16" s="229"/>
      <c r="C16" s="467"/>
      <c r="D16" s="468"/>
      <c r="E16" s="469"/>
    </row>
    <row r="17" spans="1:11" ht="60" x14ac:dyDescent="0.25">
      <c r="A17" s="470" t="s">
        <v>339</v>
      </c>
      <c r="B17" s="471" t="s">
        <v>454</v>
      </c>
      <c r="C17" s="471" t="s">
        <v>453</v>
      </c>
      <c r="D17" s="471" t="s">
        <v>455</v>
      </c>
      <c r="E17" s="472"/>
      <c r="G17" s="863"/>
      <c r="H17" s="864"/>
      <c r="I17" s="864"/>
      <c r="J17" s="864"/>
      <c r="K17" s="864"/>
    </row>
    <row r="18" spans="1:11" x14ac:dyDescent="0.25">
      <c r="A18" s="232" t="s">
        <v>374</v>
      </c>
      <c r="B18" s="5"/>
      <c r="C18" s="5"/>
      <c r="D18" s="20"/>
      <c r="E18" s="245"/>
    </row>
    <row r="19" spans="1:11" x14ac:dyDescent="0.25">
      <c r="A19" s="232" t="s">
        <v>49</v>
      </c>
      <c r="B19" s="5">
        <f>'Table 11 ML Patronage'!U18</f>
        <v>1298</v>
      </c>
      <c r="C19" s="5">
        <v>1126</v>
      </c>
      <c r="D19" s="20">
        <f>((B19/C19)-1)*100</f>
        <v>15.275310834813505</v>
      </c>
      <c r="E19" s="245"/>
      <c r="F19" s="239"/>
    </row>
    <row r="20" spans="1:11" ht="15.75" thickBot="1" x14ac:dyDescent="0.3">
      <c r="A20" s="247" t="s">
        <v>51</v>
      </c>
      <c r="B20" s="473">
        <f>'Table 11 ML Patronage'!V18</f>
        <v>1344</v>
      </c>
      <c r="C20" s="473">
        <v>1185</v>
      </c>
      <c r="D20" s="20">
        <f>((B20/C20)-1)*100</f>
        <v>13.417721518987346</v>
      </c>
      <c r="E20" s="474"/>
      <c r="F20" s="239"/>
    </row>
    <row r="21" spans="1:11" ht="60" x14ac:dyDescent="0.25">
      <c r="A21" s="470" t="s">
        <v>267</v>
      </c>
      <c r="B21" s="471" t="s">
        <v>456</v>
      </c>
      <c r="C21" s="471" t="s">
        <v>404</v>
      </c>
      <c r="D21" s="471" t="s">
        <v>457</v>
      </c>
      <c r="E21" s="472"/>
    </row>
    <row r="22" spans="1:11" x14ac:dyDescent="0.25">
      <c r="A22" s="232" t="s">
        <v>374</v>
      </c>
      <c r="B22" s="5"/>
      <c r="C22" s="5"/>
      <c r="D22" s="20"/>
      <c r="E22" s="245"/>
    </row>
    <row r="23" spans="1:11" x14ac:dyDescent="0.25">
      <c r="A23" s="232" t="s">
        <v>49</v>
      </c>
      <c r="B23" s="5">
        <f>'Table 11 ML Patronage'!U24</f>
        <v>895</v>
      </c>
      <c r="C23" s="5">
        <v>739</v>
      </c>
      <c r="D23" s="20">
        <f>((B23/C23)-1)*100</f>
        <v>21.109607577807843</v>
      </c>
      <c r="E23" s="245"/>
      <c r="F23" s="239"/>
    </row>
    <row r="24" spans="1:11" ht="15.75" thickBot="1" x14ac:dyDescent="0.3">
      <c r="A24" s="247" t="s">
        <v>51</v>
      </c>
      <c r="B24" s="473">
        <f>'Table 11 ML Patronage'!V24</f>
        <v>674</v>
      </c>
      <c r="C24" s="473">
        <v>784</v>
      </c>
      <c r="D24" s="20">
        <f>((B24/C24)-1)*100</f>
        <v>-14.030612244897956</v>
      </c>
      <c r="E24" s="474"/>
      <c r="F24" s="239"/>
    </row>
    <row r="25" spans="1:11" ht="60" x14ac:dyDescent="0.25">
      <c r="A25" s="470" t="s">
        <v>268</v>
      </c>
      <c r="B25" s="471" t="s">
        <v>458</v>
      </c>
      <c r="C25" s="471" t="s">
        <v>409</v>
      </c>
      <c r="D25" s="471" t="s">
        <v>455</v>
      </c>
      <c r="E25" s="472" t="s">
        <v>270</v>
      </c>
    </row>
    <row r="26" spans="1:11" x14ac:dyDescent="0.25">
      <c r="A26" s="232" t="s">
        <v>374</v>
      </c>
      <c r="B26" s="5"/>
      <c r="C26" s="5"/>
      <c r="D26" s="20"/>
      <c r="E26" s="245"/>
      <c r="F26" s="222"/>
      <c r="G26" s="222" t="s">
        <v>473</v>
      </c>
      <c r="H26" s="222"/>
    </row>
    <row r="27" spans="1:11" x14ac:dyDescent="0.25">
      <c r="A27" s="232" t="s">
        <v>49</v>
      </c>
      <c r="B27" s="473">
        <f>'Table 11 ML Patronage'!U28</f>
        <v>740</v>
      </c>
      <c r="C27" s="473">
        <v>843</v>
      </c>
      <c r="D27" s="20">
        <f>((B27/C27)-1)*100</f>
        <v>-12.218268090154217</v>
      </c>
      <c r="E27" s="245">
        <f>((B27/$G$27)-1)*100</f>
        <v>49.193548387096776</v>
      </c>
      <c r="F27" s="331"/>
      <c r="G27" s="331">
        <v>496</v>
      </c>
      <c r="H27" s="222"/>
    </row>
    <row r="28" spans="1:11" ht="15.75" thickBot="1" x14ac:dyDescent="0.3">
      <c r="A28" s="247" t="s">
        <v>51</v>
      </c>
      <c r="B28" s="473">
        <f>'Table 11 ML Patronage'!V28</f>
        <v>685</v>
      </c>
      <c r="C28" s="473">
        <v>754</v>
      </c>
      <c r="D28" s="20">
        <f>((B28/C28)-1)*100</f>
        <v>-9.1511936339522588</v>
      </c>
      <c r="E28" s="245">
        <f>((B28/$G$28)-1)*100</f>
        <v>40.081799591002046</v>
      </c>
      <c r="F28" s="331"/>
      <c r="G28" s="331">
        <v>489</v>
      </c>
      <c r="H28" s="222"/>
    </row>
    <row r="29" spans="1:11" ht="60" x14ac:dyDescent="0.25">
      <c r="A29" s="470" t="s">
        <v>271</v>
      </c>
      <c r="B29" s="471" t="s">
        <v>460</v>
      </c>
      <c r="C29" s="471" t="s">
        <v>411</v>
      </c>
      <c r="D29" s="471" t="s">
        <v>459</v>
      </c>
      <c r="E29" s="472"/>
    </row>
    <row r="30" spans="1:11" x14ac:dyDescent="0.25">
      <c r="A30" s="232" t="s">
        <v>374</v>
      </c>
      <c r="B30" s="5"/>
      <c r="C30" s="5"/>
      <c r="D30" s="20"/>
      <c r="E30" s="245"/>
    </row>
    <row r="31" spans="1:11" x14ac:dyDescent="0.25">
      <c r="A31" s="232" t="s">
        <v>49</v>
      </c>
      <c r="B31" s="5">
        <f>'Table 11 ML Patronage'!U35</f>
        <v>3275</v>
      </c>
      <c r="C31" s="5">
        <v>2645</v>
      </c>
      <c r="D31" s="20">
        <f>((B31/C31)-1)*100</f>
        <v>23.818525519848777</v>
      </c>
      <c r="E31" s="245"/>
      <c r="F31" s="239"/>
    </row>
    <row r="32" spans="1:11" ht="15.75" thickBot="1" x14ac:dyDescent="0.3">
      <c r="A32" s="247" t="s">
        <v>51</v>
      </c>
      <c r="B32" s="248">
        <f>'Table 11 ML Patronage'!V35</f>
        <v>1498</v>
      </c>
      <c r="C32" s="248">
        <v>1394</v>
      </c>
      <c r="D32" s="475">
        <f>((B32/C32)-1)*100</f>
        <v>7.4605451936872402</v>
      </c>
      <c r="E32" s="245"/>
      <c r="F32" s="239"/>
    </row>
    <row r="33" spans="1:6" ht="45" x14ac:dyDescent="0.25">
      <c r="A33" s="470" t="s">
        <v>269</v>
      </c>
      <c r="B33" s="471" t="s">
        <v>462</v>
      </c>
      <c r="C33" s="471" t="s">
        <v>413</v>
      </c>
      <c r="D33" s="471" t="s">
        <v>461</v>
      </c>
      <c r="E33" s="472"/>
    </row>
    <row r="34" spans="1:6" x14ac:dyDescent="0.25">
      <c r="A34" s="232" t="s">
        <v>374</v>
      </c>
      <c r="B34" s="5"/>
      <c r="C34" s="5"/>
      <c r="D34" s="20"/>
      <c r="E34" s="245"/>
    </row>
    <row r="35" spans="1:6" x14ac:dyDescent="0.25">
      <c r="A35" s="232" t="s">
        <v>49</v>
      </c>
      <c r="B35" s="5">
        <f>'Table 11 ML Patronage'!U38</f>
        <v>320</v>
      </c>
      <c r="C35" s="5">
        <v>210</v>
      </c>
      <c r="D35" s="20">
        <f>((B35/C35)-1)*100</f>
        <v>52.380952380952372</v>
      </c>
      <c r="E35" s="245"/>
      <c r="F35" s="239"/>
    </row>
    <row r="36" spans="1:6" ht="15.75" thickBot="1" x14ac:dyDescent="0.3">
      <c r="A36" s="247" t="s">
        <v>51</v>
      </c>
      <c r="B36" s="248">
        <f>'Table 11 ML Patronage'!V38</f>
        <v>296</v>
      </c>
      <c r="C36" s="248">
        <v>235</v>
      </c>
      <c r="D36" s="475">
        <f>((B36/C36)-1)*100</f>
        <v>25.957446808510642</v>
      </c>
      <c r="E36" s="474"/>
      <c r="F36" s="239"/>
    </row>
    <row r="37" spans="1:6" ht="60" x14ac:dyDescent="0.25">
      <c r="A37" s="470" t="s">
        <v>425</v>
      </c>
      <c r="B37" s="243" t="s">
        <v>462</v>
      </c>
      <c r="C37" s="243" t="s">
        <v>409</v>
      </c>
      <c r="D37" s="243" t="s">
        <v>463</v>
      </c>
      <c r="E37" s="244"/>
    </row>
    <row r="38" spans="1:6" x14ac:dyDescent="0.25">
      <c r="A38" s="232" t="s">
        <v>374</v>
      </c>
      <c r="B38" s="5"/>
      <c r="C38" s="5"/>
      <c r="D38" s="20"/>
      <c r="E38" s="245"/>
      <c r="F38" s="239"/>
    </row>
    <row r="39" spans="1:6" x14ac:dyDescent="0.25">
      <c r="A39" s="232" t="s">
        <v>49</v>
      </c>
      <c r="B39" s="5">
        <f>'Table 11 ML Patronage'!T19</f>
        <v>353</v>
      </c>
      <c r="C39" s="5">
        <v>736</v>
      </c>
      <c r="D39" s="20">
        <f t="shared" ref="D39:D40" si="0">((B39/C39)-1)*100</f>
        <v>-52.038043478260867</v>
      </c>
      <c r="E39" s="245"/>
      <c r="F39" s="239"/>
    </row>
    <row r="40" spans="1:6" ht="15.75" thickBot="1" x14ac:dyDescent="0.3">
      <c r="A40" s="247" t="s">
        <v>51</v>
      </c>
      <c r="B40" s="248">
        <f>'Table 11 ML Patronage'!V19</f>
        <v>365</v>
      </c>
      <c r="C40" s="248">
        <v>576</v>
      </c>
      <c r="D40" s="475">
        <f t="shared" si="0"/>
        <v>-36.631944444444443</v>
      </c>
      <c r="E40" s="474"/>
      <c r="F40" s="239"/>
    </row>
    <row r="41" spans="1:6" x14ac:dyDescent="0.25">
      <c r="A41" s="476" t="s">
        <v>375</v>
      </c>
      <c r="B41" s="858" t="s">
        <v>464</v>
      </c>
      <c r="C41" s="859" t="s">
        <v>93</v>
      </c>
      <c r="D41" s="858" t="s">
        <v>465</v>
      </c>
      <c r="E41" s="861" t="s">
        <v>93</v>
      </c>
    </row>
    <row r="42" spans="1:6" ht="30" x14ac:dyDescent="0.25">
      <c r="A42" s="477" t="s">
        <v>471</v>
      </c>
      <c r="B42" s="849"/>
      <c r="C42" s="860"/>
      <c r="D42" s="849"/>
      <c r="E42" s="862"/>
    </row>
    <row r="43" spans="1:6" x14ac:dyDescent="0.25">
      <c r="A43" s="478" t="s">
        <v>466</v>
      </c>
      <c r="B43" s="5">
        <v>15436</v>
      </c>
      <c r="C43" s="20">
        <v>100</v>
      </c>
      <c r="D43" s="5">
        <v>17149</v>
      </c>
      <c r="E43" s="94">
        <v>100</v>
      </c>
    </row>
    <row r="44" spans="1:6" x14ac:dyDescent="0.25">
      <c r="A44" s="478" t="s">
        <v>467</v>
      </c>
      <c r="B44" s="5">
        <v>13587</v>
      </c>
      <c r="C44" s="20">
        <f>(B44/$B$43)*100</f>
        <v>88.021508162736467</v>
      </c>
      <c r="D44" s="5">
        <v>11259</v>
      </c>
      <c r="E44" s="245">
        <f>(D44/$D$43)*100</f>
        <v>65.653973992652638</v>
      </c>
    </row>
    <row r="45" spans="1:6" x14ac:dyDescent="0.25">
      <c r="A45" s="478" t="s">
        <v>468</v>
      </c>
      <c r="B45" s="5">
        <v>17873</v>
      </c>
      <c r="C45" s="20">
        <f t="shared" ref="C45:C47" si="1">(B45/$B$43)*100</f>
        <v>115.78776885203422</v>
      </c>
      <c r="D45" s="5">
        <v>16353</v>
      </c>
      <c r="E45" s="245">
        <f t="shared" ref="E45:E47" si="2">(D45/$D$43)*100</f>
        <v>95.358329931774449</v>
      </c>
    </row>
    <row r="46" spans="1:6" x14ac:dyDescent="0.25">
      <c r="A46" s="478" t="s">
        <v>469</v>
      </c>
      <c r="B46" s="5">
        <v>21263</v>
      </c>
      <c r="C46" s="20">
        <f t="shared" si="1"/>
        <v>137.7494169473957</v>
      </c>
      <c r="D46" s="5">
        <v>21236</v>
      </c>
      <c r="E46" s="245">
        <f t="shared" si="2"/>
        <v>123.83229342818822</v>
      </c>
    </row>
    <row r="47" spans="1:6" ht="15.75" thickBot="1" x14ac:dyDescent="0.3">
      <c r="A47" s="479" t="s">
        <v>470</v>
      </c>
      <c r="B47" s="246">
        <f>'Table 12 CityZone Oct17'!H25</f>
        <v>24319</v>
      </c>
      <c r="C47" s="246">
        <f t="shared" si="1"/>
        <v>157.54729204457115</v>
      </c>
      <c r="D47" s="246">
        <f>'Table 12 CityZone Oct17'!H37</f>
        <v>22554</v>
      </c>
      <c r="E47" s="466">
        <f t="shared" si="2"/>
        <v>131.5178727622602</v>
      </c>
    </row>
    <row r="48" spans="1:6" s="48" customFormat="1" ht="15.75" thickTop="1" x14ac:dyDescent="0.25">
      <c r="A48" s="480" t="s">
        <v>48</v>
      </c>
      <c r="C48" s="481"/>
      <c r="D48" s="481"/>
    </row>
    <row r="49" spans="1:18" x14ac:dyDescent="0.25">
      <c r="A49" s="4" t="s">
        <v>262</v>
      </c>
      <c r="N49" s="2"/>
      <c r="O49" s="2"/>
      <c r="P49" s="2"/>
      <c r="Q49" s="2"/>
      <c r="R49" s="2"/>
    </row>
    <row r="50" spans="1:18" x14ac:dyDescent="0.25">
      <c r="A50" s="4" t="s">
        <v>312</v>
      </c>
      <c r="N50" s="2"/>
      <c r="O50" s="2"/>
      <c r="P50" s="2"/>
      <c r="Q50" s="2"/>
      <c r="R50" s="2"/>
    </row>
  </sheetData>
  <mergeCells count="5">
    <mergeCell ref="B41:B42"/>
    <mergeCell ref="D41:D42"/>
    <mergeCell ref="C41:C42"/>
    <mergeCell ref="E41:E42"/>
    <mergeCell ref="G17:K17"/>
  </mergeCells>
  <pageMargins left="0.70866141732283472" right="0.70866141732283472" top="0.74803149606299213" bottom="0.74803149606299213" header="0.31496062992125984" footer="0.31496062992125984"/>
  <pageSetup paperSize="9" scale="65" orientation="portrait" r:id="rId1"/>
  <headerFooter>
    <oddHeader>&amp;C&amp;"Calibri,Regular"&amp;13SRAD Report 1957 Transport Statistics Manchester 2017</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F22"/>
  <sheetViews>
    <sheetView zoomScaleNormal="100" workbookViewId="0">
      <selection activeCell="K14" sqref="K14"/>
    </sheetView>
  </sheetViews>
  <sheetFormatPr defaultRowHeight="15" x14ac:dyDescent="0.25"/>
  <cols>
    <col min="1" max="1" width="41" style="4" customWidth="1"/>
    <col min="2" max="2" width="13.42578125" style="4" customWidth="1"/>
    <col min="3" max="3" width="13" style="4" customWidth="1"/>
    <col min="4" max="4" width="10.85546875" style="4" customWidth="1"/>
    <col min="5" max="16384" width="9.140625" style="4"/>
  </cols>
  <sheetData>
    <row r="1" spans="1:6" ht="16.5" thickTop="1" thickBot="1" x14ac:dyDescent="0.3">
      <c r="A1" s="249" t="s">
        <v>53</v>
      </c>
      <c r="B1" s="229"/>
      <c r="C1" s="229"/>
      <c r="D1" s="230"/>
    </row>
    <row r="2" spans="1:6" x14ac:dyDescent="0.25">
      <c r="A2" s="232"/>
      <c r="B2" s="5"/>
      <c r="C2" s="5"/>
      <c r="D2" s="94"/>
      <c r="E2" s="222"/>
      <c r="F2" s="222"/>
    </row>
    <row r="3" spans="1:6" ht="31.5" customHeight="1" x14ac:dyDescent="0.25">
      <c r="A3" s="231" t="s">
        <v>154</v>
      </c>
      <c r="B3" s="250" t="s">
        <v>640</v>
      </c>
      <c r="C3" s="243" t="s">
        <v>69</v>
      </c>
      <c r="D3" s="244" t="s">
        <v>641</v>
      </c>
      <c r="E3" s="222"/>
      <c r="F3" s="222"/>
    </row>
    <row r="4" spans="1:6" s="741" customFormat="1" x14ac:dyDescent="0.25">
      <c r="A4" s="232" t="s">
        <v>54</v>
      </c>
      <c r="B4" s="20">
        <f>'Tab 17  KC Traffic Trend'!I20</f>
        <v>23097</v>
      </c>
      <c r="C4" s="20">
        <v>-28.742800356940101</v>
      </c>
      <c r="D4" s="245">
        <v>-2</v>
      </c>
    </row>
    <row r="5" spans="1:6" x14ac:dyDescent="0.25">
      <c r="A5" s="232" t="s">
        <v>147</v>
      </c>
      <c r="B5" s="5">
        <v>10461</v>
      </c>
      <c r="C5" s="20">
        <v>-25.123940508555897</v>
      </c>
      <c r="D5" s="245">
        <v>0</v>
      </c>
      <c r="E5" s="222"/>
      <c r="F5" s="222"/>
    </row>
    <row r="6" spans="1:6" ht="26.25" customHeight="1" x14ac:dyDescent="0.25">
      <c r="A6" s="232"/>
      <c r="B6" s="5"/>
      <c r="C6" s="251"/>
      <c r="D6" s="252"/>
      <c r="E6" s="222"/>
      <c r="F6" s="222"/>
    </row>
    <row r="7" spans="1:6" x14ac:dyDescent="0.25">
      <c r="A7" s="250" t="s">
        <v>640</v>
      </c>
      <c r="B7" s="250" t="s">
        <v>640</v>
      </c>
      <c r="C7" s="5"/>
      <c r="D7" s="94"/>
    </row>
    <row r="8" spans="1:6" x14ac:dyDescent="0.25">
      <c r="A8" s="232" t="s">
        <v>55</v>
      </c>
      <c r="B8" s="20">
        <v>22</v>
      </c>
      <c r="C8" s="20"/>
      <c r="D8" s="94"/>
    </row>
    <row r="9" spans="1:6" x14ac:dyDescent="0.25">
      <c r="A9" s="232" t="s">
        <v>211</v>
      </c>
      <c r="B9" s="20">
        <v>78</v>
      </c>
      <c r="C9" s="20"/>
      <c r="D9" s="94"/>
    </row>
    <row r="10" spans="1:6" x14ac:dyDescent="0.25">
      <c r="A10" s="232"/>
      <c r="B10" s="20"/>
      <c r="C10" s="5"/>
      <c r="D10" s="94"/>
    </row>
    <row r="11" spans="1:6" x14ac:dyDescent="0.25">
      <c r="A11" s="232" t="s">
        <v>210</v>
      </c>
      <c r="B11" s="20">
        <v>30</v>
      </c>
      <c r="C11" s="20"/>
      <c r="D11" s="94"/>
    </row>
    <row r="12" spans="1:6" x14ac:dyDescent="0.25">
      <c r="A12" s="232" t="s">
        <v>209</v>
      </c>
      <c r="B12" s="20">
        <v>70</v>
      </c>
      <c r="C12" s="5"/>
      <c r="D12" s="94"/>
    </row>
    <row r="13" spans="1:6" x14ac:dyDescent="0.25">
      <c r="A13" s="232"/>
      <c r="B13" s="20"/>
      <c r="C13" s="5"/>
      <c r="D13" s="94"/>
    </row>
    <row r="14" spans="1:6" x14ac:dyDescent="0.25">
      <c r="A14" s="231" t="s">
        <v>201</v>
      </c>
      <c r="B14" s="250"/>
      <c r="C14" s="250"/>
      <c r="D14" s="94"/>
    </row>
    <row r="15" spans="1:6" x14ac:dyDescent="0.25">
      <c r="A15" s="232" t="s">
        <v>56</v>
      </c>
      <c r="B15" s="5" t="s">
        <v>642</v>
      </c>
      <c r="C15" s="5"/>
      <c r="D15" s="94"/>
    </row>
    <row r="16" spans="1:6" x14ac:dyDescent="0.25">
      <c r="A16" s="232" t="s">
        <v>57</v>
      </c>
      <c r="B16" s="5" t="s">
        <v>643</v>
      </c>
      <c r="C16" s="5"/>
      <c r="D16" s="94"/>
    </row>
    <row r="17" spans="1:4" ht="15.75" thickBot="1" x14ac:dyDescent="0.3">
      <c r="A17" s="247"/>
      <c r="B17" s="248"/>
      <c r="C17" s="248"/>
      <c r="D17" s="253"/>
    </row>
    <row r="18" spans="1:4" x14ac:dyDescent="0.25">
      <c r="A18" s="231" t="s">
        <v>644</v>
      </c>
      <c r="B18" s="5"/>
      <c r="C18" s="5"/>
      <c r="D18" s="94"/>
    </row>
    <row r="19" spans="1:4" x14ac:dyDescent="0.25">
      <c r="A19" s="232" t="s">
        <v>56</v>
      </c>
      <c r="B19" s="5" t="s">
        <v>645</v>
      </c>
      <c r="C19" s="739"/>
      <c r="D19" s="94"/>
    </row>
    <row r="20" spans="1:4" x14ac:dyDescent="0.25">
      <c r="A20" s="232" t="s">
        <v>57</v>
      </c>
      <c r="B20" s="5" t="s">
        <v>646</v>
      </c>
      <c r="C20" s="739"/>
      <c r="D20" s="94"/>
    </row>
    <row r="21" spans="1:4" ht="15.75" thickBot="1" x14ac:dyDescent="0.3">
      <c r="A21" s="237"/>
      <c r="B21" s="240"/>
      <c r="C21" s="240"/>
      <c r="D21" s="241"/>
    </row>
    <row r="22" spans="1:4" ht="15.75" thickTop="1" x14ac:dyDescent="0.25"/>
  </sheetData>
  <pageMargins left="0.70866141732283472" right="0.70866141732283472" top="0.74803149606299213" bottom="0.74803149606299213" header="0.31496062992125984" footer="0.31496062992125984"/>
  <pageSetup paperSize="9" orientation="portrait" r:id="rId1"/>
  <headerFooter>
    <oddHeader>&amp;C&amp;"Calibri,Regular"&amp;13SRAD Report 1957 Transport Statistics Manchester 2017</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E13"/>
  <sheetViews>
    <sheetView zoomScaleNormal="100" workbookViewId="0"/>
  </sheetViews>
  <sheetFormatPr defaultRowHeight="12.75" x14ac:dyDescent="0.2"/>
  <cols>
    <col min="1" max="1" width="38" style="2" bestFit="1" customWidth="1"/>
    <col min="2" max="2" width="12" style="2" customWidth="1"/>
    <col min="3" max="3" width="17.85546875" style="2" customWidth="1"/>
    <col min="4" max="4" width="10" style="2" customWidth="1"/>
    <col min="5" max="16384" width="9.140625" style="2"/>
  </cols>
  <sheetData>
    <row r="1" spans="1:5" ht="16.5" thickTop="1" thickBot="1" x14ac:dyDescent="0.3">
      <c r="A1" s="228" t="s">
        <v>202</v>
      </c>
      <c r="B1" s="229"/>
      <c r="C1" s="229"/>
      <c r="D1" s="230"/>
    </row>
    <row r="2" spans="1:5" ht="15" x14ac:dyDescent="0.25">
      <c r="A2" s="254" t="s">
        <v>155</v>
      </c>
      <c r="B2" s="255">
        <v>2017</v>
      </c>
      <c r="C2" s="255" t="s">
        <v>220</v>
      </c>
      <c r="D2" s="482" t="s">
        <v>58</v>
      </c>
    </row>
    <row r="3" spans="1:5" ht="15" x14ac:dyDescent="0.25">
      <c r="A3" s="232" t="s">
        <v>221</v>
      </c>
      <c r="B3" s="5">
        <v>1053</v>
      </c>
      <c r="C3" s="20">
        <v>2664.4</v>
      </c>
      <c r="D3" s="245">
        <v>-60.478907071010354</v>
      </c>
      <c r="E3" s="256"/>
    </row>
    <row r="4" spans="1:5" ht="15" x14ac:dyDescent="0.25">
      <c r="A4" s="232" t="s">
        <v>222</v>
      </c>
      <c r="B4" s="5">
        <v>4066</v>
      </c>
      <c r="C4" s="20">
        <v>12076.2</v>
      </c>
      <c r="D4" s="245">
        <v>-66.330468193637074</v>
      </c>
      <c r="E4" s="256"/>
    </row>
    <row r="5" spans="1:5" ht="15" x14ac:dyDescent="0.25">
      <c r="A5" s="232" t="s">
        <v>223</v>
      </c>
      <c r="B5" s="5">
        <v>1377</v>
      </c>
      <c r="C5" s="20">
        <v>3651.8</v>
      </c>
      <c r="D5" s="245">
        <v>-62.292568048633555</v>
      </c>
      <c r="E5" s="256"/>
    </row>
    <row r="6" spans="1:5" ht="15" x14ac:dyDescent="0.25">
      <c r="A6" s="232" t="s">
        <v>224</v>
      </c>
      <c r="B6" s="20">
        <v>5437</v>
      </c>
      <c r="C6" s="20">
        <v>16707.599999999999</v>
      </c>
      <c r="D6" s="245">
        <v>-67.457923340276281</v>
      </c>
      <c r="E6" s="256"/>
    </row>
    <row r="7" spans="1:5" ht="15" x14ac:dyDescent="0.25">
      <c r="A7" s="257" t="s">
        <v>156</v>
      </c>
      <c r="B7" s="483">
        <v>2017</v>
      </c>
      <c r="C7" s="258" t="s">
        <v>225</v>
      </c>
      <c r="D7" s="484" t="s">
        <v>58</v>
      </c>
      <c r="E7" s="256"/>
    </row>
    <row r="8" spans="1:5" ht="15" x14ac:dyDescent="0.25">
      <c r="A8" s="232" t="s">
        <v>203</v>
      </c>
      <c r="B8" s="485">
        <v>189</v>
      </c>
      <c r="C8" s="20">
        <v>221.6</v>
      </c>
      <c r="D8" s="245">
        <v>-14.71119133574007</v>
      </c>
      <c r="E8" s="256"/>
    </row>
    <row r="9" spans="1:5" ht="15" x14ac:dyDescent="0.25">
      <c r="A9" s="232" t="s">
        <v>158</v>
      </c>
      <c r="B9" s="5">
        <v>788</v>
      </c>
      <c r="C9" s="20">
        <v>916.2</v>
      </c>
      <c r="D9" s="245">
        <v>-13.99257803972932</v>
      </c>
      <c r="E9" s="256"/>
    </row>
    <row r="10" spans="1:5" ht="15" x14ac:dyDescent="0.25">
      <c r="A10" s="232" t="s">
        <v>204</v>
      </c>
      <c r="B10" s="20">
        <v>349.18329906163916</v>
      </c>
      <c r="C10" s="20">
        <v>480.00693150803625</v>
      </c>
      <c r="D10" s="245">
        <v>-27.254529853431258</v>
      </c>
      <c r="E10" s="256"/>
    </row>
    <row r="11" spans="1:5" ht="15.75" thickBot="1" x14ac:dyDescent="0.3">
      <c r="A11" s="237" t="s">
        <v>159</v>
      </c>
      <c r="B11" s="246">
        <v>283.23510562548768</v>
      </c>
      <c r="C11" s="246">
        <v>356.65070652808595</v>
      </c>
      <c r="D11" s="466">
        <v>-20.58473446394725</v>
      </c>
      <c r="E11" s="256"/>
    </row>
    <row r="12" spans="1:5" ht="15.75" thickTop="1" x14ac:dyDescent="0.25">
      <c r="A12" s="4" t="s">
        <v>157</v>
      </c>
      <c r="B12" s="4"/>
      <c r="C12" s="4"/>
      <c r="D12" s="4"/>
    </row>
    <row r="13" spans="1:5" ht="15" x14ac:dyDescent="0.25">
      <c r="A13" s="238" t="s">
        <v>482</v>
      </c>
    </row>
  </sheetData>
  <pageMargins left="0.70866141732283472" right="0.70866141732283472" top="0.74803149606299213" bottom="0.74803149606299213" header="0.31496062992125984" footer="0.31496062992125984"/>
  <pageSetup paperSize="9" orientation="portrait" r:id="rId1"/>
  <headerFooter>
    <oddHeader>&amp;C&amp;"Calibri,Regular"&amp;13SRAD Report 1957 Transport Statistics Manchester 2017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K37"/>
  <sheetViews>
    <sheetView showGridLines="0" zoomScaleNormal="100" workbookViewId="0"/>
  </sheetViews>
  <sheetFormatPr defaultRowHeight="12.75" x14ac:dyDescent="0.2"/>
  <cols>
    <col min="1" max="1" width="9.140625" style="2" customWidth="1"/>
    <col min="2" max="2" width="16.42578125" style="2" customWidth="1"/>
    <col min="3" max="3" width="9.28515625" style="2" customWidth="1"/>
    <col min="4" max="4" width="6.7109375" style="2" customWidth="1"/>
    <col min="5" max="5" width="9.140625" style="2"/>
    <col min="6" max="6" width="7" style="2" customWidth="1"/>
    <col min="7" max="7" width="9.140625" style="2"/>
    <col min="8" max="8" width="6.7109375" style="2" customWidth="1"/>
    <col min="9" max="9" width="9.140625" style="2"/>
    <col min="10" max="10" width="6.42578125" style="2" customWidth="1"/>
    <col min="11" max="16384" width="9.140625" style="2"/>
  </cols>
  <sheetData>
    <row r="1" spans="1:11" ht="19.5" customHeight="1" x14ac:dyDescent="0.25">
      <c r="A1" s="486" t="s">
        <v>61</v>
      </c>
      <c r="B1" s="487"/>
      <c r="C1" s="487"/>
      <c r="D1" s="487"/>
    </row>
    <row r="2" spans="1:11" ht="28.5" customHeight="1" x14ac:dyDescent="0.25">
      <c r="A2" s="865" t="s">
        <v>507</v>
      </c>
      <c r="B2" s="866"/>
      <c r="C2" s="866"/>
      <c r="D2" s="866"/>
      <c r="E2" s="866"/>
      <c r="F2" s="866"/>
      <c r="G2" s="866"/>
      <c r="H2" s="866"/>
      <c r="I2" s="866"/>
      <c r="J2" s="866"/>
      <c r="K2" s="412"/>
    </row>
    <row r="3" spans="1:11" ht="15.75" thickBot="1" x14ac:dyDescent="0.3">
      <c r="A3" s="412"/>
      <c r="B3" s="488"/>
      <c r="C3" s="488"/>
      <c r="D3" s="488"/>
      <c r="E3" s="488"/>
      <c r="F3" s="488"/>
      <c r="G3" s="488"/>
      <c r="H3" s="488"/>
      <c r="I3" s="488"/>
      <c r="J3" s="488"/>
    </row>
    <row r="4" spans="1:11" ht="21.75" customHeight="1" thickTop="1" x14ac:dyDescent="0.2">
      <c r="A4" s="867" t="s">
        <v>509</v>
      </c>
      <c r="B4" s="868"/>
      <c r="C4" s="868"/>
      <c r="D4" s="868"/>
      <c r="E4" s="868"/>
      <c r="F4" s="868"/>
      <c r="G4" s="868"/>
      <c r="H4" s="868"/>
      <c r="I4" s="868"/>
      <c r="J4" s="869"/>
    </row>
    <row r="5" spans="1:11" ht="26.25" customHeight="1" x14ac:dyDescent="0.2">
      <c r="A5" s="870"/>
      <c r="B5" s="871"/>
      <c r="C5" s="489" t="s">
        <v>3</v>
      </c>
      <c r="D5" s="489" t="s">
        <v>62</v>
      </c>
      <c r="E5" s="489" t="s">
        <v>4</v>
      </c>
      <c r="F5" s="489" t="s">
        <v>62</v>
      </c>
      <c r="G5" s="489" t="s">
        <v>63</v>
      </c>
      <c r="H5" s="489" t="s">
        <v>62</v>
      </c>
      <c r="I5" s="489" t="s">
        <v>64</v>
      </c>
      <c r="J5" s="490" t="s">
        <v>62</v>
      </c>
    </row>
    <row r="6" spans="1:11" ht="15" x14ac:dyDescent="0.2">
      <c r="A6" s="491" t="s">
        <v>168</v>
      </c>
      <c r="B6" s="492" t="s">
        <v>65</v>
      </c>
      <c r="C6" s="493">
        <v>16400</v>
      </c>
      <c r="D6" s="494">
        <v>3</v>
      </c>
      <c r="E6" s="493">
        <v>6300</v>
      </c>
      <c r="F6" s="494">
        <v>16</v>
      </c>
      <c r="G6" s="493">
        <v>22700</v>
      </c>
      <c r="H6" s="494">
        <v>7</v>
      </c>
      <c r="I6" s="493">
        <v>104900</v>
      </c>
      <c r="J6" s="495">
        <v>2</v>
      </c>
      <c r="K6" s="325">
        <f>C6+E6</f>
        <v>22700</v>
      </c>
    </row>
    <row r="7" spans="1:11" ht="15" x14ac:dyDescent="0.2">
      <c r="A7" s="496" t="s">
        <v>168</v>
      </c>
      <c r="B7" s="497" t="s">
        <v>170</v>
      </c>
      <c r="C7" s="493">
        <v>21300</v>
      </c>
      <c r="D7" s="494">
        <v>26</v>
      </c>
      <c r="E7" s="493">
        <v>9800</v>
      </c>
      <c r="F7" s="494">
        <v>-2</v>
      </c>
      <c r="G7" s="493">
        <v>31100</v>
      </c>
      <c r="H7" s="494">
        <v>16</v>
      </c>
      <c r="I7" s="493">
        <v>156400</v>
      </c>
      <c r="J7" s="495">
        <v>2</v>
      </c>
    </row>
    <row r="8" spans="1:11" ht="15" x14ac:dyDescent="0.2">
      <c r="A8" s="496" t="s">
        <v>168</v>
      </c>
      <c r="B8" s="497" t="s">
        <v>66</v>
      </c>
      <c r="C8" s="493">
        <v>20500</v>
      </c>
      <c r="D8" s="494">
        <v>17</v>
      </c>
      <c r="E8" s="493">
        <v>9700</v>
      </c>
      <c r="F8" s="494">
        <v>14</v>
      </c>
      <c r="G8" s="493">
        <v>30300</v>
      </c>
      <c r="H8" s="494">
        <v>16</v>
      </c>
      <c r="I8" s="493">
        <v>144700</v>
      </c>
      <c r="J8" s="495">
        <v>4</v>
      </c>
    </row>
    <row r="9" spans="1:11" ht="15" x14ac:dyDescent="0.2">
      <c r="A9" s="496" t="s">
        <v>171</v>
      </c>
      <c r="B9" s="497" t="s">
        <v>170</v>
      </c>
      <c r="C9" s="493">
        <v>13100</v>
      </c>
      <c r="D9" s="494">
        <v>3</v>
      </c>
      <c r="E9" s="493">
        <v>3800</v>
      </c>
      <c r="F9" s="494">
        <v>-15</v>
      </c>
      <c r="G9" s="493">
        <v>16900</v>
      </c>
      <c r="H9" s="494">
        <v>-2</v>
      </c>
      <c r="I9" s="493">
        <v>89500</v>
      </c>
      <c r="J9" s="495">
        <v>1</v>
      </c>
    </row>
    <row r="10" spans="1:11" ht="15" x14ac:dyDescent="0.2">
      <c r="A10" s="496" t="s">
        <v>168</v>
      </c>
      <c r="B10" s="497" t="s">
        <v>169</v>
      </c>
      <c r="C10" s="493">
        <v>10500</v>
      </c>
      <c r="D10" s="494">
        <v>3</v>
      </c>
      <c r="E10" s="493">
        <v>4800</v>
      </c>
      <c r="F10" s="494">
        <v>5</v>
      </c>
      <c r="G10" s="493">
        <v>15300</v>
      </c>
      <c r="H10" s="494">
        <v>4</v>
      </c>
      <c r="I10" s="493">
        <v>75800</v>
      </c>
      <c r="J10" s="495">
        <v>4</v>
      </c>
    </row>
    <row r="11" spans="1:11" ht="15" x14ac:dyDescent="0.2">
      <c r="A11" s="496" t="s">
        <v>168</v>
      </c>
      <c r="B11" s="497" t="s">
        <v>416</v>
      </c>
      <c r="C11" s="493">
        <v>3400</v>
      </c>
      <c r="D11" s="494">
        <v>-9</v>
      </c>
      <c r="E11" s="493">
        <v>500</v>
      </c>
      <c r="F11" s="494">
        <v>-10</v>
      </c>
      <c r="G11" s="493">
        <v>4000</v>
      </c>
      <c r="H11" s="494">
        <v>-9</v>
      </c>
      <c r="I11" s="493">
        <v>61300</v>
      </c>
      <c r="J11" s="495">
        <v>-5</v>
      </c>
    </row>
    <row r="12" spans="1:11" ht="15" x14ac:dyDescent="0.2">
      <c r="A12" s="496" t="s">
        <v>171</v>
      </c>
      <c r="B12" s="497" t="s">
        <v>172</v>
      </c>
      <c r="C12" s="493">
        <v>19000</v>
      </c>
      <c r="D12" s="494">
        <v>2</v>
      </c>
      <c r="E12" s="493">
        <v>7000</v>
      </c>
      <c r="F12" s="494">
        <v>4</v>
      </c>
      <c r="G12" s="493">
        <v>26100</v>
      </c>
      <c r="H12" s="494">
        <v>3</v>
      </c>
      <c r="I12" s="493">
        <v>113600</v>
      </c>
      <c r="J12" s="495">
        <v>2</v>
      </c>
    </row>
    <row r="13" spans="1:11" ht="30" x14ac:dyDescent="0.2">
      <c r="A13" s="496" t="s">
        <v>168</v>
      </c>
      <c r="B13" s="498" t="s">
        <v>415</v>
      </c>
      <c r="C13" s="499">
        <v>9700</v>
      </c>
      <c r="D13" s="500">
        <v>0</v>
      </c>
      <c r="E13" s="499">
        <v>6300</v>
      </c>
      <c r="F13" s="500">
        <v>24</v>
      </c>
      <c r="G13" s="499">
        <v>16000</v>
      </c>
      <c r="H13" s="500">
        <v>8</v>
      </c>
      <c r="I13" s="499">
        <v>102500</v>
      </c>
      <c r="J13" s="501">
        <v>4</v>
      </c>
    </row>
    <row r="14" spans="1:11" ht="15.75" customHeight="1" x14ac:dyDescent="0.2">
      <c r="A14" s="872" t="s">
        <v>167</v>
      </c>
      <c r="B14" s="873"/>
      <c r="C14" s="502">
        <v>14200</v>
      </c>
      <c r="D14" s="503">
        <v>8</v>
      </c>
      <c r="E14" s="502">
        <v>6000</v>
      </c>
      <c r="F14" s="503">
        <v>6</v>
      </c>
      <c r="G14" s="502">
        <v>20300</v>
      </c>
      <c r="H14" s="503">
        <v>8</v>
      </c>
      <c r="I14" s="502">
        <v>106100</v>
      </c>
      <c r="J14" s="504">
        <v>2</v>
      </c>
    </row>
    <row r="15" spans="1:11" ht="15.75" thickBot="1" x14ac:dyDescent="0.25">
      <c r="A15" s="874" t="s">
        <v>510</v>
      </c>
      <c r="B15" s="875"/>
      <c r="C15" s="505">
        <v>15300</v>
      </c>
      <c r="D15" s="506">
        <v>2.1370883205336391</v>
      </c>
      <c r="E15" s="505">
        <v>7800</v>
      </c>
      <c r="F15" s="506">
        <v>0.7882978878400736</v>
      </c>
      <c r="G15" s="505">
        <v>23200</v>
      </c>
      <c r="H15" s="506">
        <v>2</v>
      </c>
      <c r="I15" s="505">
        <v>99400</v>
      </c>
      <c r="J15" s="507">
        <v>1</v>
      </c>
    </row>
    <row r="16" spans="1:11" ht="13.5" thickTop="1" x14ac:dyDescent="0.2">
      <c r="A16" s="508"/>
      <c r="B16" s="508"/>
      <c r="C16" s="508"/>
      <c r="D16" s="509"/>
    </row>
    <row r="17" spans="1:10" ht="21.75" customHeight="1" x14ac:dyDescent="0.2">
      <c r="A17" s="510" t="s">
        <v>48</v>
      </c>
      <c r="B17" s="509"/>
      <c r="C17" s="509"/>
      <c r="D17" s="509"/>
    </row>
    <row r="18" spans="1:10" ht="45.75" customHeight="1" x14ac:dyDescent="0.25">
      <c r="A18" s="865" t="s">
        <v>417</v>
      </c>
      <c r="B18" s="866"/>
      <c r="C18" s="866"/>
      <c r="D18" s="866"/>
      <c r="E18" s="866"/>
      <c r="F18" s="866"/>
      <c r="G18" s="866"/>
      <c r="H18" s="866"/>
      <c r="I18" s="866"/>
      <c r="J18" s="866"/>
    </row>
    <row r="19" spans="1:10" x14ac:dyDescent="0.2">
      <c r="A19" s="509"/>
      <c r="B19" s="509"/>
      <c r="C19" s="509"/>
      <c r="D19" s="509"/>
    </row>
    <row r="20" spans="1:10" ht="26.25" customHeight="1" x14ac:dyDescent="0.25">
      <c r="A20" s="865" t="s">
        <v>508</v>
      </c>
      <c r="B20" s="866"/>
      <c r="C20" s="866"/>
      <c r="D20" s="866"/>
      <c r="E20" s="866"/>
      <c r="F20" s="866"/>
      <c r="G20" s="866"/>
      <c r="H20" s="866"/>
      <c r="I20" s="866"/>
      <c r="J20" s="866"/>
    </row>
    <row r="21" spans="1:10" x14ac:dyDescent="0.2">
      <c r="A21" s="509"/>
      <c r="B21" s="509"/>
      <c r="C21" s="509"/>
      <c r="D21" s="509"/>
    </row>
    <row r="22" spans="1:10" ht="31.5" customHeight="1" x14ac:dyDescent="0.25">
      <c r="A22" s="865" t="s">
        <v>67</v>
      </c>
      <c r="B22" s="866"/>
      <c r="C22" s="866"/>
      <c r="D22" s="866"/>
      <c r="E22" s="866"/>
      <c r="F22" s="866"/>
      <c r="G22" s="866"/>
      <c r="H22" s="866"/>
      <c r="I22" s="866"/>
      <c r="J22" s="866"/>
    </row>
    <row r="23" spans="1:10" x14ac:dyDescent="0.2">
      <c r="A23" s="509"/>
      <c r="B23" s="509"/>
      <c r="C23" s="509"/>
      <c r="D23" s="509"/>
    </row>
    <row r="24" spans="1:10" x14ac:dyDescent="0.2">
      <c r="A24" s="509"/>
      <c r="B24" s="509"/>
      <c r="C24" s="509"/>
      <c r="D24" s="509"/>
    </row>
    <row r="26" spans="1:10" x14ac:dyDescent="0.2">
      <c r="A26" s="509"/>
      <c r="B26" s="509"/>
      <c r="C26" s="509"/>
      <c r="D26" s="509"/>
    </row>
    <row r="27" spans="1:10" x14ac:dyDescent="0.2">
      <c r="A27" s="509"/>
      <c r="B27" s="509"/>
      <c r="C27" s="509"/>
      <c r="D27" s="509"/>
    </row>
    <row r="28" spans="1:10" x14ac:dyDescent="0.2">
      <c r="A28" s="511"/>
      <c r="B28" s="487"/>
      <c r="C28" s="487"/>
      <c r="D28" s="487"/>
    </row>
    <row r="29" spans="1:10" x14ac:dyDescent="0.2">
      <c r="A29" s="509"/>
      <c r="B29" s="509"/>
      <c r="C29" s="509"/>
      <c r="D29" s="509"/>
    </row>
    <row r="30" spans="1:10" x14ac:dyDescent="0.2">
      <c r="A30" s="509"/>
      <c r="B30" s="509"/>
      <c r="C30" s="509"/>
      <c r="D30" s="509"/>
    </row>
    <row r="31" spans="1:10" x14ac:dyDescent="0.2">
      <c r="A31" s="509"/>
      <c r="B31" s="509"/>
      <c r="C31" s="509"/>
      <c r="D31" s="509"/>
    </row>
    <row r="32" spans="1:10" x14ac:dyDescent="0.2">
      <c r="A32" s="509"/>
      <c r="B32" s="509"/>
      <c r="C32" s="509"/>
      <c r="D32" s="509"/>
    </row>
    <row r="33" spans="1:4" x14ac:dyDescent="0.2">
      <c r="A33" s="509"/>
      <c r="B33" s="509"/>
      <c r="C33" s="509"/>
      <c r="D33" s="509"/>
    </row>
    <row r="34" spans="1:4" x14ac:dyDescent="0.2">
      <c r="A34" s="509"/>
      <c r="B34" s="509"/>
      <c r="C34" s="509"/>
      <c r="D34" s="509"/>
    </row>
    <row r="35" spans="1:4" x14ac:dyDescent="0.2">
      <c r="A35" s="509"/>
      <c r="B35" s="509"/>
      <c r="C35" s="509"/>
      <c r="D35" s="509"/>
    </row>
    <row r="36" spans="1:4" x14ac:dyDescent="0.2">
      <c r="A36" s="509"/>
      <c r="B36" s="509"/>
      <c r="C36" s="509"/>
      <c r="D36" s="509"/>
    </row>
    <row r="37" spans="1:4" x14ac:dyDescent="0.2">
      <c r="A37" s="509"/>
      <c r="B37" s="509"/>
      <c r="C37" s="509"/>
      <c r="D37" s="509"/>
    </row>
  </sheetData>
  <mergeCells count="8">
    <mergeCell ref="A22:J22"/>
    <mergeCell ref="A2:J2"/>
    <mergeCell ref="A4:J4"/>
    <mergeCell ref="A5:B5"/>
    <mergeCell ref="A14:B14"/>
    <mergeCell ref="A15:B15"/>
    <mergeCell ref="A18:J18"/>
    <mergeCell ref="A20:J20"/>
  </mergeCells>
  <pageMargins left="0.70866141732283472" right="0.70866141732283472" top="0.74803149606299213" bottom="0.74803149606299213" header="0.31496062992125984" footer="0.31496062992125984"/>
  <pageSetup paperSize="9" scale="99" orientation="portrait" r:id="rId1"/>
  <headerFooter>
    <oddHeader>&amp;C&amp;"Calibri,Regular"&amp;13SRAD Report 1957 Transport Statistics Manchester 2017</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M32"/>
  <sheetViews>
    <sheetView showGridLines="0" zoomScaleNormal="100" workbookViewId="0"/>
  </sheetViews>
  <sheetFormatPr defaultRowHeight="15" x14ac:dyDescent="0.25"/>
  <cols>
    <col min="1" max="1" width="12" style="4" customWidth="1"/>
    <col min="2" max="2" width="8.28515625" style="4" customWidth="1"/>
    <col min="3" max="3" width="9.28515625" style="4" customWidth="1"/>
    <col min="4" max="4" width="7.28515625" style="4" customWidth="1"/>
    <col min="5" max="5" width="9.140625" style="4"/>
    <col min="6" max="6" width="7" style="4" customWidth="1"/>
    <col min="7" max="7" width="9.140625" style="4"/>
    <col min="8" max="8" width="6.7109375" style="4" customWidth="1"/>
    <col min="9" max="9" width="9" style="4" customWidth="1"/>
    <col min="10" max="10" width="7.28515625" style="4" customWidth="1"/>
    <col min="11" max="11" width="9.140625" style="4"/>
    <col min="12" max="12" width="7.28515625" style="4" customWidth="1"/>
    <col min="13" max="16384" width="9.140625" style="4"/>
  </cols>
  <sheetData>
    <row r="1" spans="1:13" x14ac:dyDescent="0.25">
      <c r="A1" s="512" t="s">
        <v>68</v>
      </c>
      <c r="B1" s="513"/>
      <c r="C1" s="513"/>
      <c r="D1" s="513"/>
      <c r="E1" s="6"/>
      <c r="F1" s="6"/>
      <c r="G1" s="6"/>
      <c r="H1" s="6"/>
      <c r="I1" s="6"/>
      <c r="J1" s="6"/>
      <c r="K1" s="6"/>
      <c r="L1" s="6"/>
    </row>
    <row r="2" spans="1:13" ht="33.75" customHeight="1" x14ac:dyDescent="0.25">
      <c r="A2" s="865" t="s">
        <v>491</v>
      </c>
      <c r="B2" s="865"/>
      <c r="C2" s="865"/>
      <c r="D2" s="865"/>
      <c r="E2" s="865"/>
      <c r="F2" s="865"/>
      <c r="G2" s="865"/>
      <c r="H2" s="865"/>
      <c r="I2" s="865"/>
      <c r="J2" s="865"/>
      <c r="K2" s="865"/>
      <c r="L2" s="865"/>
      <c r="M2" s="417"/>
    </row>
    <row r="3" spans="1:13" ht="28.5" customHeight="1" x14ac:dyDescent="0.25">
      <c r="A3" s="865" t="s">
        <v>492</v>
      </c>
      <c r="B3" s="865"/>
      <c r="C3" s="865"/>
      <c r="D3" s="865"/>
      <c r="E3" s="865"/>
      <c r="F3" s="865"/>
      <c r="G3" s="865"/>
      <c r="H3" s="865"/>
      <c r="I3" s="865"/>
      <c r="J3" s="865"/>
      <c r="K3" s="865"/>
      <c r="L3" s="865"/>
    </row>
    <row r="4" spans="1:13" ht="15.75" thickBot="1" x14ac:dyDescent="0.3">
      <c r="A4" s="412"/>
      <c r="B4" s="514"/>
      <c r="C4" s="514"/>
      <c r="D4" s="514"/>
      <c r="E4" s="514"/>
      <c r="F4" s="514"/>
      <c r="G4" s="514"/>
      <c r="H4" s="514"/>
      <c r="I4" s="514"/>
      <c r="J4" s="514"/>
      <c r="K4" s="514"/>
      <c r="L4" s="514"/>
    </row>
    <row r="5" spans="1:13" ht="30.75" customHeight="1" thickTop="1" x14ac:dyDescent="0.25">
      <c r="A5" s="876" t="s">
        <v>518</v>
      </c>
      <c r="B5" s="877"/>
      <c r="C5" s="877"/>
      <c r="D5" s="877"/>
      <c r="E5" s="877"/>
      <c r="F5" s="877"/>
      <c r="G5" s="877"/>
      <c r="H5" s="878"/>
      <c r="I5" s="515"/>
      <c r="J5" s="515"/>
      <c r="K5" s="515"/>
      <c r="L5" s="515"/>
    </row>
    <row r="6" spans="1:13" ht="30" x14ac:dyDescent="0.25">
      <c r="A6" s="516"/>
      <c r="B6" s="517" t="s">
        <v>75</v>
      </c>
      <c r="C6" s="517" t="s">
        <v>296</v>
      </c>
      <c r="D6" s="517" t="s">
        <v>76</v>
      </c>
      <c r="E6" s="517" t="s">
        <v>4</v>
      </c>
      <c r="F6" s="517" t="s">
        <v>76</v>
      </c>
      <c r="G6" s="517" t="s">
        <v>64</v>
      </c>
      <c r="H6" s="518" t="s">
        <v>76</v>
      </c>
      <c r="I6" s="515"/>
      <c r="J6" s="515"/>
      <c r="K6" s="515"/>
      <c r="L6" s="515"/>
    </row>
    <row r="7" spans="1:13" x14ac:dyDescent="0.25">
      <c r="A7" s="519" t="s">
        <v>173</v>
      </c>
      <c r="B7" s="520">
        <v>28</v>
      </c>
      <c r="C7" s="521">
        <v>25153.607142857141</v>
      </c>
      <c r="D7" s="522">
        <v>1</v>
      </c>
      <c r="E7" s="521">
        <v>1133.7857142857142</v>
      </c>
      <c r="F7" s="522">
        <v>0</v>
      </c>
      <c r="G7" s="521">
        <v>26914.607142857141</v>
      </c>
      <c r="H7" s="523">
        <v>1</v>
      </c>
      <c r="I7" s="515"/>
      <c r="J7" s="515"/>
      <c r="K7" s="515"/>
      <c r="L7" s="515"/>
    </row>
    <row r="8" spans="1:13" ht="37.5" customHeight="1" thickBot="1" x14ac:dyDescent="0.3">
      <c r="A8" s="524" t="s">
        <v>29</v>
      </c>
      <c r="B8" s="525">
        <v>160</v>
      </c>
      <c r="C8" s="526">
        <v>17228.212500000001</v>
      </c>
      <c r="D8" s="527">
        <v>0</v>
      </c>
      <c r="E8" s="526">
        <v>877.0625</v>
      </c>
      <c r="F8" s="527">
        <v>2</v>
      </c>
      <c r="G8" s="526">
        <v>18475.25</v>
      </c>
      <c r="H8" s="528">
        <v>0</v>
      </c>
      <c r="I8" s="515"/>
      <c r="J8" s="515"/>
      <c r="K8" s="515"/>
      <c r="L8" s="515"/>
    </row>
    <row r="9" spans="1:13" ht="15.75" thickTop="1" x14ac:dyDescent="0.25">
      <c r="A9" s="510" t="s">
        <v>299</v>
      </c>
      <c r="B9" s="510"/>
      <c r="C9" s="515"/>
      <c r="D9" s="515"/>
      <c r="E9" s="515"/>
      <c r="F9" s="515"/>
      <c r="G9" s="515"/>
      <c r="H9" s="515"/>
      <c r="I9" s="515"/>
      <c r="J9" s="515"/>
      <c r="K9" s="515"/>
      <c r="L9" s="515"/>
    </row>
    <row r="10" spans="1:13" x14ac:dyDescent="0.25">
      <c r="A10" s="529"/>
      <c r="B10" s="529"/>
      <c r="C10" s="529"/>
      <c r="D10" s="530"/>
      <c r="E10" s="414"/>
      <c r="F10" s="414"/>
      <c r="G10" s="414"/>
      <c r="H10" s="414"/>
      <c r="I10" s="414"/>
      <c r="J10" s="414"/>
      <c r="K10" s="414"/>
      <c r="L10" s="414"/>
    </row>
    <row r="11" spans="1:13" x14ac:dyDescent="0.25">
      <c r="A11" s="530"/>
      <c r="B11" s="530"/>
      <c r="C11" s="530"/>
      <c r="D11" s="530"/>
      <c r="E11" s="414"/>
      <c r="F11" s="414"/>
      <c r="G11" s="414"/>
      <c r="H11" s="414"/>
      <c r="I11" s="414"/>
      <c r="J11" s="414"/>
      <c r="K11" s="414"/>
      <c r="L11" s="414"/>
    </row>
    <row r="12" spans="1:13" x14ac:dyDescent="0.25">
      <c r="A12" s="530"/>
      <c r="B12" s="530"/>
      <c r="C12" s="530"/>
      <c r="D12" s="530"/>
      <c r="E12" s="414"/>
      <c r="F12" s="414"/>
      <c r="G12" s="414"/>
      <c r="H12" s="414"/>
      <c r="I12" s="414"/>
      <c r="J12" s="414"/>
      <c r="K12" s="414"/>
      <c r="L12" s="414"/>
    </row>
    <row r="13" spans="1:13" ht="47.25" customHeight="1" x14ac:dyDescent="0.25">
      <c r="A13" s="417"/>
      <c r="B13" s="414"/>
      <c r="C13" s="414"/>
      <c r="D13" s="414"/>
      <c r="E13" s="414"/>
      <c r="F13" s="414"/>
      <c r="G13" s="414"/>
      <c r="H13" s="414"/>
      <c r="I13" s="414"/>
      <c r="J13" s="414"/>
      <c r="K13" s="414"/>
      <c r="L13" s="414"/>
    </row>
    <row r="14" spans="1:13" x14ac:dyDescent="0.25">
      <c r="A14" s="530"/>
      <c r="B14" s="530"/>
      <c r="C14" s="530"/>
      <c r="D14" s="530"/>
      <c r="E14" s="414"/>
      <c r="F14" s="414"/>
      <c r="G14" s="414"/>
      <c r="H14" s="414"/>
      <c r="I14" s="414"/>
      <c r="J14" s="414"/>
      <c r="K14" s="414"/>
      <c r="L14" s="414"/>
    </row>
    <row r="15" spans="1:13" ht="26.25" customHeight="1" x14ac:dyDescent="0.25">
      <c r="A15" s="417"/>
      <c r="B15" s="414"/>
      <c r="C15" s="414"/>
      <c r="D15" s="414"/>
      <c r="E15" s="414"/>
      <c r="F15" s="414"/>
      <c r="G15" s="414"/>
      <c r="H15" s="414"/>
      <c r="I15" s="414"/>
      <c r="J15" s="414"/>
      <c r="K15" s="414"/>
      <c r="L15" s="414"/>
    </row>
    <row r="16" spans="1:13" x14ac:dyDescent="0.25">
      <c r="A16" s="530"/>
      <c r="B16" s="530"/>
      <c r="C16" s="530"/>
      <c r="D16" s="530"/>
      <c r="E16" s="414"/>
      <c r="F16" s="414"/>
      <c r="G16" s="414"/>
      <c r="H16" s="414"/>
      <c r="I16" s="414"/>
      <c r="J16" s="414"/>
      <c r="K16" s="414"/>
      <c r="L16" s="414"/>
    </row>
    <row r="17" spans="1:12" x14ac:dyDescent="0.25">
      <c r="A17" s="417"/>
      <c r="B17" s="414"/>
      <c r="C17" s="414"/>
      <c r="D17" s="414"/>
      <c r="E17" s="414"/>
      <c r="F17" s="414"/>
      <c r="G17" s="414"/>
      <c r="H17" s="414"/>
      <c r="I17" s="414"/>
      <c r="J17" s="414"/>
      <c r="K17" s="414"/>
      <c r="L17" s="414"/>
    </row>
    <row r="18" spans="1:12" x14ac:dyDescent="0.25">
      <c r="A18" s="5"/>
      <c r="B18" s="5"/>
      <c r="C18" s="5"/>
      <c r="D18" s="5"/>
    </row>
    <row r="19" spans="1:12" x14ac:dyDescent="0.25">
      <c r="A19" s="5"/>
      <c r="B19" s="5"/>
      <c r="C19" s="5"/>
      <c r="D19" s="5"/>
    </row>
    <row r="21" spans="1:12" x14ac:dyDescent="0.25">
      <c r="A21" s="5"/>
      <c r="B21" s="5"/>
      <c r="C21" s="5"/>
      <c r="D21" s="5"/>
    </row>
    <row r="22" spans="1:12" x14ac:dyDescent="0.25">
      <c r="A22" s="5"/>
      <c r="B22" s="5"/>
      <c r="C22" s="5"/>
      <c r="D22" s="5"/>
    </row>
    <row r="23" spans="1:12" x14ac:dyDescent="0.25">
      <c r="A23" s="486"/>
      <c r="B23" s="238"/>
      <c r="C23" s="238"/>
      <c r="D23" s="238"/>
    </row>
    <row r="24" spans="1:12" x14ac:dyDescent="0.25">
      <c r="A24" s="5"/>
      <c r="B24" s="5"/>
      <c r="C24" s="5"/>
      <c r="D24" s="5"/>
    </row>
    <row r="25" spans="1:12" x14ac:dyDescent="0.25">
      <c r="A25" s="5"/>
      <c r="B25" s="5"/>
      <c r="C25" s="5"/>
      <c r="D25" s="5"/>
    </row>
    <row r="26" spans="1:12" x14ac:dyDescent="0.25">
      <c r="A26" s="5"/>
      <c r="B26" s="5"/>
      <c r="C26" s="5"/>
      <c r="D26" s="5"/>
    </row>
    <row r="27" spans="1:12" x14ac:dyDescent="0.25">
      <c r="A27" s="5"/>
      <c r="B27" s="5"/>
      <c r="C27" s="5"/>
      <c r="D27" s="5"/>
    </row>
    <row r="28" spans="1:12" x14ac:dyDescent="0.25">
      <c r="A28" s="5"/>
      <c r="B28" s="5"/>
      <c r="C28" s="5"/>
      <c r="D28" s="5"/>
    </row>
    <row r="29" spans="1:12" x14ac:dyDescent="0.25">
      <c r="A29" s="5"/>
      <c r="B29" s="5"/>
      <c r="C29" s="5"/>
      <c r="D29" s="5"/>
    </row>
    <row r="30" spans="1:12" x14ac:dyDescent="0.25">
      <c r="A30" s="5"/>
      <c r="B30" s="5"/>
      <c r="C30" s="5"/>
      <c r="D30" s="5"/>
    </row>
    <row r="31" spans="1:12" x14ac:dyDescent="0.25">
      <c r="A31" s="5"/>
      <c r="B31" s="5"/>
      <c r="C31" s="5"/>
      <c r="D31" s="5"/>
    </row>
    <row r="32" spans="1:12" x14ac:dyDescent="0.25">
      <c r="A32" s="5"/>
      <c r="B32" s="5"/>
      <c r="C32" s="5"/>
      <c r="D32" s="5"/>
    </row>
  </sheetData>
  <mergeCells count="3">
    <mergeCell ref="A3:L3"/>
    <mergeCell ref="A2:L2"/>
    <mergeCell ref="A5:H5"/>
  </mergeCells>
  <pageMargins left="0.70866141732283472" right="0.70866141732283472" top="0.74803149606299213" bottom="0.74803149606299213" header="0.31496062992125984" footer="0.31496062992125984"/>
  <pageSetup paperSize="9" scale="87" orientation="portrait" r:id="rId1"/>
  <headerFooter>
    <oddHeader>&amp;C&amp;"Calibri,Regular"&amp;13SRAD Report 1957 Transport Statistics Manchester 2017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35</vt:i4>
      </vt:variant>
    </vt:vector>
  </HeadingPairs>
  <TitlesOfParts>
    <vt:vector size="71" baseType="lpstr">
      <vt:lpstr>Introduction and Notes</vt:lpstr>
      <vt:lpstr>Index of Sheets</vt:lpstr>
      <vt:lpstr>Summary Key Facts Road Traffic</vt:lpstr>
      <vt:lpstr>Summary Growth Composition Cong</vt:lpstr>
      <vt:lpstr>Summary Rail &amp; Metro</vt:lpstr>
      <vt:lpstr>Summary Key Centre</vt:lpstr>
      <vt:lpstr>Summary Road Casualties</vt:lpstr>
      <vt:lpstr>Table 1 Motorway Growth</vt:lpstr>
      <vt:lpstr>Table 2 A&amp;B Road Growth</vt:lpstr>
      <vt:lpstr>Table 3  Growth from 1993 </vt:lpstr>
      <vt:lpstr>Table 4  Vehicle KM</vt:lpstr>
      <vt:lpstr>Table 5  Traffic Composition</vt:lpstr>
      <vt:lpstr>Tabs 6&amp; 7 Rail Corridor</vt:lpstr>
      <vt:lpstr>Tabs 8-10 Rail Stations</vt:lpstr>
      <vt:lpstr>Table 11 ML Patronage</vt:lpstr>
      <vt:lpstr>Table 12 CityZone Oct17</vt:lpstr>
      <vt:lpstr>Tab 13  ML Trends Pk</vt:lpstr>
      <vt:lpstr>Tabs 14 ML Trends Off-pk</vt:lpstr>
      <vt:lpstr>Key Centre Notes</vt:lpstr>
      <vt:lpstr>Cordon Map</vt:lpstr>
      <vt:lpstr>NOMA Cordon Map</vt:lpstr>
      <vt:lpstr>Tab 15 Key Centre Surveys AM</vt:lpstr>
      <vt:lpstr>Tab 16 Key Centre Surveys OP</vt:lpstr>
      <vt:lpstr>Tab 17  KC Traffic Trend</vt:lpstr>
      <vt:lpstr>Tabs 18 &amp; 19 KC Car Occupancy</vt:lpstr>
      <vt:lpstr>Table 20 Rail KC</vt:lpstr>
      <vt:lpstr>Table 21 Metro KC</vt:lpstr>
      <vt:lpstr>Tabs 22 Walk to KC</vt:lpstr>
      <vt:lpstr>Table 23 KC Car&amp;Non-carTrips </vt:lpstr>
      <vt:lpstr>Tabs 24-26 NOMA Traffic</vt:lpstr>
      <vt:lpstr>Tabs 27 &amp; 28 WalkCycle NOMA</vt:lpstr>
      <vt:lpstr>Table 29  LTP3 KSI Trend  </vt:lpstr>
      <vt:lpstr>Table 30 LTP3 KSI Rate Trend</vt:lpstr>
      <vt:lpstr>Tabs 31-34 Accidents</vt:lpstr>
      <vt:lpstr>Tabs 35 &amp; 36 Congestion</vt:lpstr>
      <vt:lpstr>Congestion Graphs</vt:lpstr>
      <vt:lpstr>'Index of Sheets'!_Toc243370748</vt:lpstr>
      <vt:lpstr>'Key Centre Notes'!OLE_LINK15</vt:lpstr>
      <vt:lpstr>'Congestion Graphs'!Print_Area</vt:lpstr>
      <vt:lpstr>'Cordon Map'!Print_Area</vt:lpstr>
      <vt:lpstr>'Index of Sheets'!Print_Area</vt:lpstr>
      <vt:lpstr>'Introduction and Notes'!Print_Area</vt:lpstr>
      <vt:lpstr>'Key Centre Notes'!Print_Area</vt:lpstr>
      <vt:lpstr>'NOMA Cordon Map'!Print_Area</vt:lpstr>
      <vt:lpstr>'Summary Growth Composition Cong'!Print_Area</vt:lpstr>
      <vt:lpstr>'Summary Key Facts Road Traffic'!Print_Area</vt:lpstr>
      <vt:lpstr>'Summary Rail &amp; Metro'!Print_Area</vt:lpstr>
      <vt:lpstr>'Summary Road Casualties'!Print_Area</vt:lpstr>
      <vt:lpstr>'Tab 13  ML Trends Pk'!Print_Area</vt:lpstr>
      <vt:lpstr>'Tab 15 Key Centre Surveys AM'!Print_Area</vt:lpstr>
      <vt:lpstr>'Tab 16 Key Centre Surveys OP'!Print_Area</vt:lpstr>
      <vt:lpstr>'Tab 17  KC Traffic Trend'!Print_Area</vt:lpstr>
      <vt:lpstr>'Table 1 Motorway Growth'!Print_Area</vt:lpstr>
      <vt:lpstr>'Table 11 ML Patronage'!Print_Area</vt:lpstr>
      <vt:lpstr>'Table 12 CityZone Oct17'!Print_Area</vt:lpstr>
      <vt:lpstr>'Table 2 A&amp;B Road Growth'!Print_Area</vt:lpstr>
      <vt:lpstr>'Table 20 Rail KC'!Print_Area</vt:lpstr>
      <vt:lpstr>'Table 21 Metro KC'!Print_Area</vt:lpstr>
      <vt:lpstr>'Table 23 KC Car&amp;Non-carTrips '!Print_Area</vt:lpstr>
      <vt:lpstr>'Table 29  LTP3 KSI Trend  '!Print_Area</vt:lpstr>
      <vt:lpstr>'Table 3  Growth from 1993 '!Print_Area</vt:lpstr>
      <vt:lpstr>'Table 4  Vehicle KM'!Print_Area</vt:lpstr>
      <vt:lpstr>'Table 5  Traffic Composition'!Print_Area</vt:lpstr>
      <vt:lpstr>'Tabs 14 ML Trends Off-pk'!Print_Area</vt:lpstr>
      <vt:lpstr>'Tabs 18 &amp; 19 KC Car Occupancy'!Print_Area</vt:lpstr>
      <vt:lpstr>'Tabs 22 Walk to KC'!Print_Area</vt:lpstr>
      <vt:lpstr>'Tabs 24-26 NOMA Traffic'!Print_Area</vt:lpstr>
      <vt:lpstr>'Tabs 27 &amp; 28 WalkCycle NOMA'!Print_Area</vt:lpstr>
      <vt:lpstr>'Tabs 35 &amp; 36 Congestion'!Print_Area</vt:lpstr>
      <vt:lpstr>'Tabs 6&amp; 7 Rail Corridor'!Print_Area</vt:lpstr>
      <vt:lpstr>'Tabs 8-10 Rail Stations'!Print_Area</vt:lpstr>
    </vt:vector>
  </TitlesOfParts>
  <Company>GMTU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barryw</dc:creator>
  <cp:lastModifiedBy>Jeremy Morewood</cp:lastModifiedBy>
  <cp:lastPrinted>2020-02-10T13:17:17Z</cp:lastPrinted>
  <dcterms:created xsi:type="dcterms:W3CDTF">2009-10-15T12:35:41Z</dcterms:created>
  <dcterms:modified xsi:type="dcterms:W3CDTF">2020-07-07T14:41:55Z</dcterms:modified>
</cp:coreProperties>
</file>